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Default Extension="vml" ContentType="application/vnd.openxmlformats-officedocument.vmlDrawing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45" windowWidth="14400" windowHeight="11460" tabRatio="932" activeTab="0"/>
  </bookViews>
  <sheets>
    <sheet name="Wybrane dane finansowe" sheetId="1" r:id="rId1"/>
    <sheet name="Aktywa" sheetId="2" r:id="rId2"/>
    <sheet name="Pasywa" sheetId="3" r:id="rId3"/>
    <sheet name="przekształcenie SF" sheetId="4" state="hidden" r:id="rId4"/>
    <sheet name="RZiS" sheetId="5" r:id="rId5"/>
    <sheet name="Segmenty - RZiS 1Q" sheetId="6" state="hidden" r:id="rId6"/>
    <sheet name="CF" sheetId="7" r:id="rId7"/>
    <sheet name="koszty wg rodzaju" sheetId="8" state="hidden" r:id="rId8"/>
    <sheet name="N.1" sheetId="9" state="hidden" r:id="rId9"/>
    <sheet name="N.1A" sheetId="10" state="hidden" r:id="rId10"/>
    <sheet name="N.3C" sheetId="11" state="hidden" r:id="rId11"/>
    <sheet name="Segmenty - RZiS" sheetId="12" r:id="rId12"/>
    <sheet name="NI - projekty" sheetId="13" r:id="rId13"/>
    <sheet name="N.6A" sheetId="14" state="hidden" r:id="rId14"/>
    <sheet name="Zapasy - projekty" sheetId="15" r:id="rId15"/>
    <sheet name="N.9" sheetId="16" state="hidden" r:id="rId16"/>
    <sheet name="N.10" sheetId="17" state="hidden" r:id="rId17"/>
    <sheet name="N.14" sheetId="18" state="hidden" r:id="rId18"/>
    <sheet name="N.15A" sheetId="19" state="hidden" r:id="rId19"/>
    <sheet name="N.15B" sheetId="20" state="hidden" r:id="rId20"/>
    <sheet name="N.15C" sheetId="21" state="hidden" r:id="rId21"/>
    <sheet name="N.18" sheetId="22" state="hidden" r:id="rId22"/>
    <sheet name="Obligacje" sheetId="23" r:id="rId23"/>
    <sheet name="Kredyty i pożyczki" sheetId="24" r:id="rId24"/>
    <sheet name="N.20" sheetId="25" state="hidden" r:id="rId25"/>
    <sheet name="N.21" sheetId="26" state="hidden" r:id="rId26"/>
    <sheet name="N.21A" sheetId="27" state="hidden" r:id="rId27"/>
    <sheet name="N.22" sheetId="28" state="hidden" r:id="rId28"/>
    <sheet name="N.23" sheetId="29" state="hidden" r:id="rId29"/>
    <sheet name="N.24" sheetId="30" state="hidden" r:id="rId30"/>
    <sheet name="N.25" sheetId="31" state="hidden" r:id="rId31"/>
    <sheet name="N.27" sheetId="32" state="hidden" r:id="rId32"/>
    <sheet name="N.28" sheetId="33" state="hidden" r:id="rId33"/>
    <sheet name="N.30" sheetId="34" state="hidden" r:id="rId34"/>
    <sheet name="Arkusz1" sheetId="35" state="hidden" r:id="rId35"/>
    <sheet name="MPW -1" sheetId="36" state="hidden" r:id="rId36"/>
    <sheet name="MPW - 2" sheetId="37" state="hidden" r:id="rId37"/>
    <sheet name="Zabezpieczenia" sheetId="38" state="hidden" r:id="rId38"/>
    <sheet name="nabycie spółki" sheetId="39" state="hidden" r:id="rId39"/>
  </sheets>
  <externalReferences>
    <externalReference r:id="rId42"/>
    <externalReference r:id="rId43"/>
    <externalReference r:id="rId44"/>
  </externalReferences>
  <definedNames>
    <definedName name="_Toc177792181" localSheetId="6">'CF'!$B$2</definedName>
    <definedName name="_Toc177792181" localSheetId="7">'koszty wg rodzaju'!#REF!</definedName>
    <definedName name="_Toc177792181" localSheetId="36">'[2]10B'!#REF!</definedName>
    <definedName name="_Toc177792181" localSheetId="8">'N.1'!#REF!</definedName>
    <definedName name="_Toc177792181" localSheetId="16">'N.10'!#REF!</definedName>
    <definedName name="_Toc177792181" localSheetId="17">'N.14'!#REF!</definedName>
    <definedName name="_Toc177792181" localSheetId="19">'N.15B'!#REF!</definedName>
    <definedName name="_Toc177792181" localSheetId="20">'N.15C'!#REF!</definedName>
    <definedName name="_Toc177792181" localSheetId="21">'N.18'!#REF!</definedName>
    <definedName name="_Toc177792181" localSheetId="24">'N.20'!#REF!</definedName>
    <definedName name="_Toc177792181" localSheetId="25">'N.21'!#REF!</definedName>
    <definedName name="_Toc177792181" localSheetId="26">'N.21A'!#REF!</definedName>
    <definedName name="_Toc177792181" localSheetId="27">'N.22'!#REF!</definedName>
    <definedName name="_Toc177792181" localSheetId="29">'N.24'!#REF!</definedName>
    <definedName name="_Toc177792181" localSheetId="30">'N.25'!#REF!</definedName>
    <definedName name="_Toc177792181" localSheetId="31">'N.27'!#REF!</definedName>
    <definedName name="_Toc177792181" localSheetId="32">'N.28'!#REF!</definedName>
    <definedName name="_Toc177792181" localSheetId="33">'N.30'!#REF!</definedName>
    <definedName name="_Toc177792181" localSheetId="10">'N.3C'!#REF!</definedName>
    <definedName name="_Toc177792181" localSheetId="13">'N.6A'!#REF!</definedName>
    <definedName name="_Toc177792181" localSheetId="15">'N.9'!#REF!</definedName>
    <definedName name="_Toc177792181" localSheetId="12">'NI - projekty'!#REF!</definedName>
    <definedName name="_Toc177792181" localSheetId="2">'Pasywa'!$B$2</definedName>
    <definedName name="_Toc177792181" localSheetId="3">'[3]10B'!#REF!</definedName>
    <definedName name="_Toc177792181" localSheetId="4">'RZiS'!$B$2</definedName>
    <definedName name="_Toc177792181" localSheetId="11">'[2]10B'!#REF!</definedName>
    <definedName name="_Toc177792181" localSheetId="37">'Zabezpieczenia'!#REF!</definedName>
    <definedName name="_Toc177792181" localSheetId="14">'Zapasy - projekty'!#REF!</definedName>
    <definedName name="_Toc177792181">'[2]10B'!#REF!</definedName>
    <definedName name="_Toc177792181_1" localSheetId="36">'[2]11'!#REF!</definedName>
    <definedName name="_Toc177792181_1" localSheetId="3">'[3]11'!#REF!</definedName>
    <definedName name="_Toc177792181_1" localSheetId="11">'[2]11'!#REF!</definedName>
    <definedName name="_Toc177792181_1">'[2]11'!#REF!</definedName>
    <definedName name="_Toc177792181_10" localSheetId="36">'[2]17A'!#REF!</definedName>
    <definedName name="_Toc177792181_10" localSheetId="3">'[3]17A'!#REF!</definedName>
    <definedName name="_Toc177792181_10" localSheetId="11">'[2]17A'!#REF!</definedName>
    <definedName name="_Toc177792181_10">'[2]17A'!#REF!</definedName>
    <definedName name="_Toc177792181_11" localSheetId="36">'[2]17B'!#REF!</definedName>
    <definedName name="_Toc177792181_11" localSheetId="3">'[3]17B'!#REF!</definedName>
    <definedName name="_Toc177792181_11" localSheetId="11">'[2]17B'!#REF!</definedName>
    <definedName name="_Toc177792181_11">'[2]17B'!#REF!</definedName>
    <definedName name="_Toc177792181_12" localSheetId="36">'[2]17C'!#REF!</definedName>
    <definedName name="_Toc177792181_12" localSheetId="3">'[3]17C'!#REF!</definedName>
    <definedName name="_Toc177792181_12" localSheetId="11">'[2]17C'!#REF!</definedName>
    <definedName name="_Toc177792181_12">'[2]17C'!#REF!</definedName>
    <definedName name="_Toc177792181_13" localSheetId="36">'[2]18'!#REF!</definedName>
    <definedName name="_Toc177792181_13" localSheetId="3">'[3]18'!#REF!</definedName>
    <definedName name="_Toc177792181_13" localSheetId="11">'[2]18'!#REF!</definedName>
    <definedName name="_Toc177792181_13">'[2]18'!#REF!</definedName>
    <definedName name="_Toc177792181_14" localSheetId="36">'[2]18 cd.'!#REF!</definedName>
    <definedName name="_Toc177792181_14" localSheetId="3">'[3]18 cd.'!#REF!</definedName>
    <definedName name="_Toc177792181_14" localSheetId="11">'[2]18 cd.'!#REF!</definedName>
    <definedName name="_Toc177792181_14">'[2]18 cd.'!#REF!</definedName>
    <definedName name="_Toc177792181_15" localSheetId="36">'[2]19'!#REF!</definedName>
    <definedName name="_Toc177792181_15" localSheetId="3">'[3]19'!#REF!</definedName>
    <definedName name="_Toc177792181_15" localSheetId="11">'[2]19'!#REF!</definedName>
    <definedName name="_Toc177792181_15">'[2]19'!#REF!</definedName>
    <definedName name="_Toc177792181_16" localSheetId="36">'[2]1A'!#REF!</definedName>
    <definedName name="_Toc177792181_16" localSheetId="3">'[3]1A'!#REF!</definedName>
    <definedName name="_Toc177792181_16" localSheetId="11">'[2]1A'!#REF!</definedName>
    <definedName name="_Toc177792181_16">'[2]1A'!#REF!</definedName>
    <definedName name="_Toc177792181_17" localSheetId="36">'[2]1B'!#REF!</definedName>
    <definedName name="_Toc177792181_17" localSheetId="3">'[3]1B'!#REF!</definedName>
    <definedName name="_Toc177792181_17" localSheetId="11">'[2]1B'!#REF!</definedName>
    <definedName name="_Toc177792181_17">'[2]1B'!#REF!</definedName>
    <definedName name="_Toc177792181_18" localSheetId="36">'[2]1C'!#REF!</definedName>
    <definedName name="_Toc177792181_18" localSheetId="3">'[3]1C'!#REF!</definedName>
    <definedName name="_Toc177792181_18" localSheetId="11">'[2]1C'!#REF!</definedName>
    <definedName name="_Toc177792181_18">'[2]1C'!#REF!</definedName>
    <definedName name="_Toc177792181_19" localSheetId="36">'[2]20'!#REF!</definedName>
    <definedName name="_Toc177792181_19" localSheetId="3">'[3]20'!#REF!</definedName>
    <definedName name="_Toc177792181_19" localSheetId="11">'[2]20'!#REF!</definedName>
    <definedName name="_Toc177792181_19">'[2]20'!#REF!</definedName>
    <definedName name="_Toc177792181_2" localSheetId="36">'[2]12'!#REF!</definedName>
    <definedName name="_Toc177792181_2" localSheetId="3">'[3]12'!#REF!</definedName>
    <definedName name="_Toc177792181_2" localSheetId="11">'[2]12'!#REF!</definedName>
    <definedName name="_Toc177792181_2">'[2]12'!#REF!</definedName>
    <definedName name="_Toc177792181_20" localSheetId="36">'[2]22'!#REF!</definedName>
    <definedName name="_Toc177792181_20" localSheetId="3">'[3]22'!#REF!</definedName>
    <definedName name="_Toc177792181_20" localSheetId="11">'[2]22'!#REF!</definedName>
    <definedName name="_Toc177792181_20">'[2]22'!#REF!</definedName>
    <definedName name="_Toc177792181_21" localSheetId="36">'[2]23'!#REF!</definedName>
    <definedName name="_Toc177792181_21" localSheetId="3">'[3]23'!#REF!</definedName>
    <definedName name="_Toc177792181_21" localSheetId="11">'[2]23'!#REF!</definedName>
    <definedName name="_Toc177792181_21">'[2]23'!#REF!</definedName>
    <definedName name="_Toc177792181_22" localSheetId="36">'[2]24'!#REF!</definedName>
    <definedName name="_Toc177792181_22" localSheetId="3">'[3]24'!#REF!</definedName>
    <definedName name="_Toc177792181_22" localSheetId="11">'[2]24'!#REF!</definedName>
    <definedName name="_Toc177792181_22">'[2]24'!#REF!</definedName>
    <definedName name="_Toc177792181_23" localSheetId="36">'[2]25A'!#REF!</definedName>
    <definedName name="_Toc177792181_23" localSheetId="3">'[3]25A'!#REF!</definedName>
    <definedName name="_Toc177792181_23" localSheetId="11">'[2]25A'!#REF!</definedName>
    <definedName name="_Toc177792181_23">'[2]25A'!#REF!</definedName>
    <definedName name="_Toc177792181_24" localSheetId="36">'[2]25B'!#REF!</definedName>
    <definedName name="_Toc177792181_24" localSheetId="3">'[3]25B'!#REF!</definedName>
    <definedName name="_Toc177792181_24" localSheetId="11">'[2]25B'!#REF!</definedName>
    <definedName name="_Toc177792181_24">'[2]25B'!#REF!</definedName>
    <definedName name="_Toc177792181_25" localSheetId="36">'[2]25C'!#REF!</definedName>
    <definedName name="_Toc177792181_25" localSheetId="3">'[3]25C'!#REF!</definedName>
    <definedName name="_Toc177792181_25" localSheetId="11">'[2]25C'!#REF!</definedName>
    <definedName name="_Toc177792181_25">'[2]25C'!#REF!</definedName>
    <definedName name="_Toc177792181_26" localSheetId="36">'[2]26A'!#REF!</definedName>
    <definedName name="_Toc177792181_26" localSheetId="3">'[3]26A'!#REF!</definedName>
    <definedName name="_Toc177792181_26" localSheetId="11">'[2]26A'!#REF!</definedName>
    <definedName name="_Toc177792181_26">'[2]26A'!#REF!</definedName>
    <definedName name="_Toc177792181_27" localSheetId="36">'[2]26B'!#REF!</definedName>
    <definedName name="_Toc177792181_27" localSheetId="3">'[3]26B'!#REF!</definedName>
    <definedName name="_Toc177792181_27" localSheetId="11">'[2]26B'!#REF!</definedName>
    <definedName name="_Toc177792181_27">'[2]26B'!#REF!</definedName>
    <definedName name="_Toc177792181_28" localSheetId="36">'[2]27A'!#REF!</definedName>
    <definedName name="_Toc177792181_28" localSheetId="3">'[3]27A'!#REF!</definedName>
    <definedName name="_Toc177792181_28" localSheetId="11">'[2]27A'!#REF!</definedName>
    <definedName name="_Toc177792181_28">'[2]27A'!#REF!</definedName>
    <definedName name="_Toc177792181_29" localSheetId="36">'[2]27B'!#REF!</definedName>
    <definedName name="_Toc177792181_29" localSheetId="3">'[3]27B'!#REF!</definedName>
    <definedName name="_Toc177792181_29" localSheetId="11">'[2]27B'!#REF!</definedName>
    <definedName name="_Toc177792181_29">'[2]27B'!#REF!</definedName>
    <definedName name="_Toc177792181_3" localSheetId="36">'[2]13'!#REF!</definedName>
    <definedName name="_Toc177792181_3" localSheetId="3">'[3]13'!#REF!</definedName>
    <definedName name="_Toc177792181_3" localSheetId="11">'[2]13'!#REF!</definedName>
    <definedName name="_Toc177792181_3">'[2]13'!#REF!</definedName>
    <definedName name="_Toc177792181_30" localSheetId="36">'[2]28A'!#REF!</definedName>
    <definedName name="_Toc177792181_30" localSheetId="3">'[3]28A'!#REF!</definedName>
    <definedName name="_Toc177792181_30" localSheetId="11">'[2]28A'!#REF!</definedName>
    <definedName name="_Toc177792181_30">'[2]28A'!#REF!</definedName>
    <definedName name="_Toc177792181_31" localSheetId="36">'[2]28B'!#REF!</definedName>
    <definedName name="_Toc177792181_31" localSheetId="3">'[3]28B'!#REF!</definedName>
    <definedName name="_Toc177792181_31" localSheetId="11">'[2]28B'!#REF!</definedName>
    <definedName name="_Toc177792181_31">'[2]28B'!#REF!</definedName>
    <definedName name="_Toc177792181_32" localSheetId="36">'[2]29A'!#REF!</definedName>
    <definedName name="_Toc177792181_32" localSheetId="3">'[3]29A'!#REF!</definedName>
    <definedName name="_Toc177792181_32" localSheetId="11">'[2]29A'!#REF!</definedName>
    <definedName name="_Toc177792181_32">'[2]29A'!#REF!</definedName>
    <definedName name="_Toc177792181_33" localSheetId="36">'[2]29B'!#REF!</definedName>
    <definedName name="_Toc177792181_33" localSheetId="3">'[3]29B'!#REF!</definedName>
    <definedName name="_Toc177792181_33" localSheetId="11">'[2]29B'!#REF!</definedName>
    <definedName name="_Toc177792181_33">'[2]29B'!#REF!</definedName>
    <definedName name="_Toc177792181_34" localSheetId="36">'[2]29D'!#REF!</definedName>
    <definedName name="_Toc177792181_34" localSheetId="3">'[3]29D'!#REF!</definedName>
    <definedName name="_Toc177792181_34" localSheetId="11">'[2]29D'!#REF!</definedName>
    <definedName name="_Toc177792181_34">'[2]29D'!#REF!</definedName>
    <definedName name="_Toc177792181_35" localSheetId="36">'[2]2A'!#REF!</definedName>
    <definedName name="_Toc177792181_35" localSheetId="3">'[3]2A'!#REF!</definedName>
    <definedName name="_Toc177792181_35" localSheetId="11">'[2]2A'!#REF!</definedName>
    <definedName name="_Toc177792181_35">'[2]2A'!#REF!</definedName>
    <definedName name="_Toc177792181_36" localSheetId="36">'[2]2B'!#REF!</definedName>
    <definedName name="_Toc177792181_36" localSheetId="3">'[3]2B'!#REF!</definedName>
    <definedName name="_Toc177792181_36" localSheetId="11">'[2]2B'!#REF!</definedName>
    <definedName name="_Toc177792181_36">'[2]2B'!#REF!</definedName>
    <definedName name="_Toc177792181_37" localSheetId="36">'[2]2C'!#REF!</definedName>
    <definedName name="_Toc177792181_37" localSheetId="3">'[3]2C'!#REF!</definedName>
    <definedName name="_Toc177792181_37" localSheetId="11">'[2]2C'!#REF!</definedName>
    <definedName name="_Toc177792181_37">'[2]2C'!#REF!</definedName>
    <definedName name="_Toc177792181_38" localSheetId="36">'[2]2D'!#REF!</definedName>
    <definedName name="_Toc177792181_38" localSheetId="3">'[3]2D'!#REF!</definedName>
    <definedName name="_Toc177792181_38" localSheetId="11">'[2]2D'!#REF!</definedName>
    <definedName name="_Toc177792181_38">'[2]2D'!#REF!</definedName>
    <definedName name="_Toc177792181_39" localSheetId="36">'[2]32'!#REF!</definedName>
    <definedName name="_Toc177792181_39" localSheetId="3">'[3]32'!#REF!</definedName>
    <definedName name="_Toc177792181_39" localSheetId="11">'[2]32'!#REF!</definedName>
    <definedName name="_Toc177792181_39">'[2]32'!#REF!</definedName>
    <definedName name="_Toc177792181_4" localSheetId="36">'[2]14A'!#REF!</definedName>
    <definedName name="_Toc177792181_4" localSheetId="3">'[3]14A'!#REF!</definedName>
    <definedName name="_Toc177792181_4" localSheetId="11">'[2]14A'!#REF!</definedName>
    <definedName name="_Toc177792181_4">'[2]14A'!#REF!</definedName>
    <definedName name="_Toc177792181_40" localSheetId="36">'[2]33.1'!#REF!</definedName>
    <definedName name="_Toc177792181_40" localSheetId="3">'[3]33.1'!#REF!</definedName>
    <definedName name="_Toc177792181_40" localSheetId="11">'[2]33.1'!#REF!</definedName>
    <definedName name="_Toc177792181_40">'[2]33.1'!#REF!</definedName>
    <definedName name="_Toc177792181_41" localSheetId="36">'[2]33.2'!#REF!</definedName>
    <definedName name="_Toc177792181_41" localSheetId="3">'[3]33.2'!#REF!</definedName>
    <definedName name="_Toc177792181_41" localSheetId="11">'[2]33.2'!#REF!</definedName>
    <definedName name="_Toc177792181_41">'[2]33.2'!#REF!</definedName>
    <definedName name="_Toc177792181_42" localSheetId="36">'[2]33.4.1'!#REF!</definedName>
    <definedName name="_Toc177792181_42" localSheetId="3">'[3]33.4.1'!#REF!</definedName>
    <definedName name="_Toc177792181_42" localSheetId="11">'[2]33.4.1'!#REF!</definedName>
    <definedName name="_Toc177792181_42">'[2]33.4.1'!#REF!</definedName>
    <definedName name="_Toc177792181_43" localSheetId="36">'[2]33.4.3'!#REF!</definedName>
    <definedName name="_Toc177792181_43" localSheetId="3">'[3]33.4.3'!#REF!</definedName>
    <definedName name="_Toc177792181_43" localSheetId="11">'[2]33.4.3'!#REF!</definedName>
    <definedName name="_Toc177792181_43">'[2]33.4.3'!#REF!</definedName>
    <definedName name="_Toc177792181_44" localSheetId="36">'[2]33.5'!#REF!</definedName>
    <definedName name="_Toc177792181_44" localSheetId="3">'[3]33.5'!#REF!</definedName>
    <definedName name="_Toc177792181_44" localSheetId="11">'[2]33.5'!#REF!</definedName>
    <definedName name="_Toc177792181_44">'[2]33.5'!#REF!</definedName>
    <definedName name="_Toc177792181_45" localSheetId="36">'[2]3A'!#REF!</definedName>
    <definedName name="_Toc177792181_45" localSheetId="3">'[3]3A'!#REF!</definedName>
    <definedName name="_Toc177792181_45" localSheetId="11">'[2]3A'!#REF!</definedName>
    <definedName name="_Toc177792181_45">'[2]3A'!#REF!</definedName>
    <definedName name="_Toc177792181_46" localSheetId="36">'[2]3A cd.'!#REF!</definedName>
    <definedName name="_Toc177792181_46" localSheetId="3">'[3]3A cd.'!#REF!</definedName>
    <definedName name="_Toc177792181_46" localSheetId="11">'[2]3A cd.'!#REF!</definedName>
    <definedName name="_Toc177792181_46">'[2]3A cd.'!#REF!</definedName>
    <definedName name="_Toc177792181_47" localSheetId="36">'[2]3B'!#REF!</definedName>
    <definedName name="_Toc177792181_47" localSheetId="3">'[3]3B'!#REF!</definedName>
    <definedName name="_Toc177792181_47" localSheetId="11">'[2]3B'!#REF!</definedName>
    <definedName name="_Toc177792181_47">'[2]3B'!#REF!</definedName>
    <definedName name="_Toc177792181_48" localSheetId="36">'[2]3B cd.'!#REF!</definedName>
    <definedName name="_Toc177792181_48" localSheetId="3">'[3]3B cd.'!#REF!</definedName>
    <definedName name="_Toc177792181_48" localSheetId="11">'[2]3B cd.'!#REF!</definedName>
    <definedName name="_Toc177792181_48">'[2]3B cd.'!#REF!</definedName>
    <definedName name="_Toc177792181_49" localSheetId="36">'[2]4'!#REF!</definedName>
    <definedName name="_Toc177792181_49" localSheetId="3">'[3]4'!#REF!</definedName>
    <definedName name="_Toc177792181_49" localSheetId="11">'[2]4'!#REF!</definedName>
    <definedName name="_Toc177792181_49">'[2]4'!#REF!</definedName>
    <definedName name="_Toc177792181_5" localSheetId="36">'[2]14B'!#REF!</definedName>
    <definedName name="_Toc177792181_5" localSheetId="3">'[3]14B'!#REF!</definedName>
    <definedName name="_Toc177792181_5" localSheetId="11">'[2]14B'!#REF!</definedName>
    <definedName name="_Toc177792181_5">'[2]14B'!#REF!</definedName>
    <definedName name="_Toc177792181_50" localSheetId="36">'[2]4 cd.'!#REF!</definedName>
    <definedName name="_Toc177792181_50" localSheetId="3">'[3]4 cd.'!#REF!</definedName>
    <definedName name="_Toc177792181_50" localSheetId="11">'[2]4 cd.'!#REF!</definedName>
    <definedName name="_Toc177792181_50">'[2]4 cd.'!#REF!</definedName>
    <definedName name="_Toc177792181_51" localSheetId="36">'[2]4A'!#REF!</definedName>
    <definedName name="_Toc177792181_51" localSheetId="3">'[3]4A'!#REF!</definedName>
    <definedName name="_Toc177792181_51" localSheetId="11">'[2]4A'!#REF!</definedName>
    <definedName name="_Toc177792181_51">'[2]4A'!#REF!</definedName>
    <definedName name="_Toc177792181_52" localSheetId="36">'[2]4A cd.'!#REF!</definedName>
    <definedName name="_Toc177792181_52" localSheetId="3">'[3]4A cd.'!#REF!</definedName>
    <definedName name="_Toc177792181_52" localSheetId="11">'[2]4A cd.'!#REF!</definedName>
    <definedName name="_Toc177792181_52">'[2]4A cd.'!#REF!</definedName>
    <definedName name="_Toc177792181_53" localSheetId="36">'[2]5A'!#REF!</definedName>
    <definedName name="_Toc177792181_53" localSheetId="3">'[3]5A'!#REF!</definedName>
    <definedName name="_Toc177792181_53" localSheetId="11">'[2]5A'!#REF!</definedName>
    <definedName name="_Toc177792181_53">'[2]5A'!#REF!</definedName>
    <definedName name="_Toc177792181_54" localSheetId="36">'[2]5B'!#REF!</definedName>
    <definedName name="_Toc177792181_54" localSheetId="3">'[3]5B'!#REF!</definedName>
    <definedName name="_Toc177792181_54" localSheetId="11">'[2]5B'!#REF!</definedName>
    <definedName name="_Toc177792181_54">'[2]5B'!#REF!</definedName>
    <definedName name="_Toc177792181_55" localSheetId="36">'[2]6'!#REF!</definedName>
    <definedName name="_Toc177792181_55" localSheetId="3">'[3]6'!#REF!</definedName>
    <definedName name="_Toc177792181_55" localSheetId="11">'[2]6'!#REF!</definedName>
    <definedName name="_Toc177792181_55">'[2]6'!#REF!</definedName>
    <definedName name="_Toc177792181_56" localSheetId="36">'[2]7A'!#REF!</definedName>
    <definedName name="_Toc177792181_56" localSheetId="3">'[3]7A'!#REF!</definedName>
    <definedName name="_Toc177792181_56" localSheetId="11">'[2]7A'!#REF!</definedName>
    <definedName name="_Toc177792181_56">'[2]7A'!#REF!</definedName>
    <definedName name="_Toc177792181_57" localSheetId="36">'[2]7B'!#REF!</definedName>
    <definedName name="_Toc177792181_57" localSheetId="3">'[3]7B'!#REF!</definedName>
    <definedName name="_Toc177792181_57" localSheetId="11">'[2]7B'!#REF!</definedName>
    <definedName name="_Toc177792181_57">'[2]7B'!#REF!</definedName>
    <definedName name="_Toc177792181_58" localSheetId="36">'[2]7B_1'!#REF!</definedName>
    <definedName name="_Toc177792181_58" localSheetId="3">'[3]7B_1'!#REF!</definedName>
    <definedName name="_Toc177792181_58" localSheetId="11">'[2]7B_1'!#REF!</definedName>
    <definedName name="_Toc177792181_58">'[2]7B_1'!#REF!</definedName>
    <definedName name="_Toc177792181_59" localSheetId="36">'[2]kapitały'!#REF!</definedName>
    <definedName name="_Toc177792181_59" localSheetId="3">'[3]kapitały'!#REF!</definedName>
    <definedName name="_Toc177792181_59" localSheetId="11">'[2]kapitały'!#REF!</definedName>
    <definedName name="_Toc177792181_59">'[2]kapitały'!#REF!</definedName>
    <definedName name="_Toc177792181_6" localSheetId="36">'[2]15A'!#REF!</definedName>
    <definedName name="_Toc177792181_6" localSheetId="3">'[3]15A'!#REF!</definedName>
    <definedName name="_Toc177792181_6" localSheetId="11">'[2]15A'!#REF!</definedName>
    <definedName name="_Toc177792181_6">'[2]15A'!#REF!</definedName>
    <definedName name="_Toc177792181_60" localSheetId="36">'[2]Nakłady inwest.'!#REF!</definedName>
    <definedName name="_Toc177792181_60" localSheetId="3">'[3]Nakłady inwest.'!#REF!</definedName>
    <definedName name="_Toc177792181_60" localSheetId="11">'[2]Nakłady inwest.'!#REF!</definedName>
    <definedName name="_Toc177792181_60">'[2]Nakłady inwest.'!#REF!</definedName>
    <definedName name="_Toc177792181_62" localSheetId="36">'[2]podpisy'!#REF!</definedName>
    <definedName name="_Toc177792181_62" localSheetId="3">'[3]podpisy'!#REF!</definedName>
    <definedName name="_Toc177792181_62" localSheetId="11">'[2]podpisy'!#REF!</definedName>
    <definedName name="_Toc177792181_62">'[2]podpisy'!#REF!</definedName>
    <definedName name="_Toc177792181_64" localSheetId="36">'[2]Ryzyko płynności'!#REF!</definedName>
    <definedName name="_Toc177792181_64" localSheetId="3">'[3]Ryzyko płynności'!#REF!</definedName>
    <definedName name="_Toc177792181_64" localSheetId="11">'[2]Ryzyko płynności'!#REF!</definedName>
    <definedName name="_Toc177792181_64">'[2]Ryzyko płynności'!#REF!</definedName>
    <definedName name="_Toc177792181_66" localSheetId="36">'[2]Zamort. koszt'!#REF!</definedName>
    <definedName name="_Toc177792181_66" localSheetId="3">'[3]Zamort. koszt'!#REF!</definedName>
    <definedName name="_Toc177792181_66" localSheetId="11">'[2]Zamort. koszt'!#REF!</definedName>
    <definedName name="_Toc177792181_66">'[2]Zamort. koszt'!#REF!</definedName>
    <definedName name="_Toc177792181_67" localSheetId="36">'[2]Zarządzanie kapitałem'!#REF!</definedName>
    <definedName name="_Toc177792181_67" localSheetId="3">'[3]Zarządzanie kapitałem'!#REF!</definedName>
    <definedName name="_Toc177792181_67" localSheetId="11">'[2]Zarządzanie kapitałem'!#REF!</definedName>
    <definedName name="_Toc177792181_67">'[2]Zarządzanie kapitałem'!#REF!</definedName>
    <definedName name="_Toc177792181_7" localSheetId="36">'[2]15B'!#REF!</definedName>
    <definedName name="_Toc177792181_7" localSheetId="3">'[3]15B'!#REF!</definedName>
    <definedName name="_Toc177792181_7" localSheetId="11">'[2]15B'!#REF!</definedName>
    <definedName name="_Toc177792181_7">'[2]15B'!#REF!</definedName>
    <definedName name="_Toc177792181_8" localSheetId="36">'[2]16A'!#REF!</definedName>
    <definedName name="_Toc177792181_8" localSheetId="3">'[3]16A'!#REF!</definedName>
    <definedName name="_Toc177792181_8" localSheetId="11">'[2]16A'!#REF!</definedName>
    <definedName name="_Toc177792181_8">'[2]16A'!#REF!</definedName>
    <definedName name="_Toc177792181_9" localSheetId="36">'[2]16B'!#REF!</definedName>
    <definedName name="_Toc177792181_9" localSheetId="3">'[3]16B'!#REF!</definedName>
    <definedName name="_Toc177792181_9" localSheetId="11">'[2]16B'!#REF!</definedName>
    <definedName name="_Toc177792181_9">'[2]16B'!#REF!</definedName>
    <definedName name="_Toc271626932" localSheetId="2">'Pasywa'!#REF!</definedName>
    <definedName name="_Toc271626936" localSheetId="7">'koszty wg rodzaju'!#REF!</definedName>
    <definedName name="_Toc271626936" localSheetId="36">'[2]10B'!#REF!</definedName>
    <definedName name="_Toc271626936" localSheetId="8">'N.1'!#REF!</definedName>
    <definedName name="_Toc271626936" localSheetId="16">'N.10'!#REF!</definedName>
    <definedName name="_Toc271626936" localSheetId="17">'N.14'!#REF!</definedName>
    <definedName name="_Toc271626936" localSheetId="19">'N.15B'!#REF!</definedName>
    <definedName name="_Toc271626936" localSheetId="20">'N.15C'!#REF!</definedName>
    <definedName name="_Toc271626936" localSheetId="21">'N.18'!#REF!</definedName>
    <definedName name="_Toc271626936" localSheetId="24">'N.20'!#REF!</definedName>
    <definedName name="_Toc271626936" localSheetId="25">'N.21'!#REF!</definedName>
    <definedName name="_Toc271626936" localSheetId="26">'N.21A'!#REF!</definedName>
    <definedName name="_Toc271626936" localSheetId="27">'N.22'!#REF!</definedName>
    <definedName name="_Toc271626936" localSheetId="29">'N.24'!#REF!</definedName>
    <definedName name="_Toc271626936" localSheetId="30">'N.25'!#REF!</definedName>
    <definedName name="_Toc271626936" localSheetId="31">'N.27'!#REF!</definedName>
    <definedName name="_Toc271626936" localSheetId="32">'N.28'!#REF!</definedName>
    <definedName name="_Toc271626936" localSheetId="33">'N.30'!#REF!</definedName>
    <definedName name="_Toc271626936" localSheetId="10">'N.3C'!#REF!</definedName>
    <definedName name="_Toc271626936" localSheetId="13">'N.6A'!#REF!</definedName>
    <definedName name="_Toc271626936" localSheetId="15">'N.9'!#REF!</definedName>
    <definedName name="_Toc271626936" localSheetId="12">'NI - projekty'!#REF!</definedName>
    <definedName name="_Toc271626936" localSheetId="3">'[3]10B'!#REF!</definedName>
    <definedName name="_Toc271626936" localSheetId="11">'[2]10B'!#REF!</definedName>
    <definedName name="_Toc271626936" localSheetId="37">'Zabezpieczenia'!#REF!</definedName>
    <definedName name="_Toc271626936" localSheetId="14">'Zapasy - projekty'!#REF!</definedName>
    <definedName name="_Toc271626936">'[2]10B'!#REF!</definedName>
    <definedName name="_Toc271626936_1" localSheetId="36">'[2]11'!#REF!</definedName>
    <definedName name="_Toc271626936_1" localSheetId="3">'[3]11'!#REF!</definedName>
    <definedName name="_Toc271626936_1" localSheetId="11">'[2]11'!#REF!</definedName>
    <definedName name="_Toc271626936_1">'[2]11'!#REF!</definedName>
    <definedName name="_Toc271626936_10" localSheetId="36">'[2]17A'!#REF!</definedName>
    <definedName name="_Toc271626936_10" localSheetId="3">'[3]17A'!#REF!</definedName>
    <definedName name="_Toc271626936_10" localSheetId="11">'[2]17A'!#REF!</definedName>
    <definedName name="_Toc271626936_10">'[2]17A'!#REF!</definedName>
    <definedName name="_Toc271626936_11" localSheetId="36">'[2]17B'!#REF!</definedName>
    <definedName name="_Toc271626936_11" localSheetId="3">'[3]17B'!#REF!</definedName>
    <definedName name="_Toc271626936_11" localSheetId="11">'[2]17B'!#REF!</definedName>
    <definedName name="_Toc271626936_11">'[2]17B'!#REF!</definedName>
    <definedName name="_Toc271626936_12" localSheetId="36">'[2]17C'!#REF!</definedName>
    <definedName name="_Toc271626936_12" localSheetId="3">'[3]17C'!#REF!</definedName>
    <definedName name="_Toc271626936_12" localSheetId="11">'[2]17C'!#REF!</definedName>
    <definedName name="_Toc271626936_12">'[2]17C'!#REF!</definedName>
    <definedName name="_Toc271626936_13" localSheetId="36">'[2]18'!#REF!</definedName>
    <definedName name="_Toc271626936_13" localSheetId="3">'[3]18'!#REF!</definedName>
    <definedName name="_Toc271626936_13" localSheetId="11">'[2]18'!#REF!</definedName>
    <definedName name="_Toc271626936_13">'[2]18'!#REF!</definedName>
    <definedName name="_Toc271626936_14" localSheetId="36">'[2]18 cd.'!#REF!</definedName>
    <definedName name="_Toc271626936_14" localSheetId="3">'[3]18 cd.'!#REF!</definedName>
    <definedName name="_Toc271626936_14" localSheetId="11">'[2]18 cd.'!#REF!</definedName>
    <definedName name="_Toc271626936_14">'[2]18 cd.'!#REF!</definedName>
    <definedName name="_Toc271626936_15" localSheetId="36">'[2]19'!#REF!</definedName>
    <definedName name="_Toc271626936_15" localSheetId="3">'[3]19'!#REF!</definedName>
    <definedName name="_Toc271626936_15" localSheetId="11">'[2]19'!#REF!</definedName>
    <definedName name="_Toc271626936_15">'[2]19'!#REF!</definedName>
    <definedName name="_Toc271626936_16" localSheetId="36">'[2]1A'!#REF!</definedName>
    <definedName name="_Toc271626936_16" localSheetId="3">'[3]1A'!#REF!</definedName>
    <definedName name="_Toc271626936_16" localSheetId="11">'[2]1A'!#REF!</definedName>
    <definedName name="_Toc271626936_16">'[2]1A'!#REF!</definedName>
    <definedName name="_Toc271626936_17" localSheetId="36">'[2]1B'!#REF!</definedName>
    <definedName name="_Toc271626936_17" localSheetId="3">'[3]1B'!#REF!</definedName>
    <definedName name="_Toc271626936_17" localSheetId="11">'[2]1B'!#REF!</definedName>
    <definedName name="_Toc271626936_17">'[2]1B'!#REF!</definedName>
    <definedName name="_Toc271626936_18" localSheetId="36">'[2]1C'!#REF!</definedName>
    <definedName name="_Toc271626936_18" localSheetId="3">'[3]1C'!#REF!</definedName>
    <definedName name="_Toc271626936_18" localSheetId="11">'[2]1C'!#REF!</definedName>
    <definedName name="_Toc271626936_18">'[2]1C'!#REF!</definedName>
    <definedName name="_Toc271626936_19" localSheetId="36">'[2]20'!#REF!</definedName>
    <definedName name="_Toc271626936_19" localSheetId="3">'[3]20'!#REF!</definedName>
    <definedName name="_Toc271626936_19" localSheetId="11">'[2]20'!#REF!</definedName>
    <definedName name="_Toc271626936_19">'[2]20'!#REF!</definedName>
    <definedName name="_Toc271626936_2" localSheetId="36">'[2]12'!#REF!</definedName>
    <definedName name="_Toc271626936_2" localSheetId="3">'[3]12'!#REF!</definedName>
    <definedName name="_Toc271626936_2" localSheetId="11">'[2]12'!#REF!</definedName>
    <definedName name="_Toc271626936_2">'[2]12'!#REF!</definedName>
    <definedName name="_Toc271626936_20" localSheetId="36">'[2]22'!#REF!</definedName>
    <definedName name="_Toc271626936_20" localSheetId="3">'[3]22'!#REF!</definedName>
    <definedName name="_Toc271626936_20" localSheetId="11">'[2]22'!#REF!</definedName>
    <definedName name="_Toc271626936_20">'[2]22'!#REF!</definedName>
    <definedName name="_Toc271626936_21" localSheetId="36">'[2]23'!#REF!</definedName>
    <definedName name="_Toc271626936_21" localSheetId="3">'[3]23'!#REF!</definedName>
    <definedName name="_Toc271626936_21" localSheetId="11">'[2]23'!#REF!</definedName>
    <definedName name="_Toc271626936_21">'[2]23'!#REF!</definedName>
    <definedName name="_Toc271626936_22" localSheetId="36">'[2]24'!#REF!</definedName>
    <definedName name="_Toc271626936_22" localSheetId="3">'[3]24'!#REF!</definedName>
    <definedName name="_Toc271626936_22" localSheetId="11">'[2]24'!#REF!</definedName>
    <definedName name="_Toc271626936_22">'[2]24'!#REF!</definedName>
    <definedName name="_Toc271626936_23" localSheetId="36">'[2]25A'!#REF!</definedName>
    <definedName name="_Toc271626936_23" localSheetId="3">'[3]25A'!#REF!</definedName>
    <definedName name="_Toc271626936_23" localSheetId="11">'[2]25A'!#REF!</definedName>
    <definedName name="_Toc271626936_23">'[2]25A'!#REF!</definedName>
    <definedName name="_Toc271626936_24" localSheetId="36">'[2]25B'!#REF!</definedName>
    <definedName name="_Toc271626936_24" localSheetId="3">'[3]25B'!#REF!</definedName>
    <definedName name="_Toc271626936_24" localSheetId="11">'[2]25B'!#REF!</definedName>
    <definedName name="_Toc271626936_24">'[2]25B'!#REF!</definedName>
    <definedName name="_Toc271626936_25" localSheetId="36">'[2]25C'!#REF!</definedName>
    <definedName name="_Toc271626936_25" localSheetId="3">'[3]25C'!#REF!</definedName>
    <definedName name="_Toc271626936_25" localSheetId="11">'[2]25C'!#REF!</definedName>
    <definedName name="_Toc271626936_25">'[2]25C'!#REF!</definedName>
    <definedName name="_Toc271626936_26" localSheetId="36">'[2]26A'!#REF!</definedName>
    <definedName name="_Toc271626936_26" localSheetId="3">'[3]26A'!#REF!</definedName>
    <definedName name="_Toc271626936_26" localSheetId="11">'[2]26A'!#REF!</definedName>
    <definedName name="_Toc271626936_26">'[2]26A'!#REF!</definedName>
    <definedName name="_Toc271626936_27" localSheetId="36">'[2]26B'!#REF!</definedName>
    <definedName name="_Toc271626936_27" localSheetId="3">'[3]26B'!#REF!</definedName>
    <definedName name="_Toc271626936_27" localSheetId="11">'[2]26B'!#REF!</definedName>
    <definedName name="_Toc271626936_27">'[2]26B'!#REF!</definedName>
    <definedName name="_Toc271626936_28" localSheetId="36">'[2]27A'!#REF!</definedName>
    <definedName name="_Toc271626936_28" localSheetId="3">'[3]27A'!#REF!</definedName>
    <definedName name="_Toc271626936_28" localSheetId="11">'[2]27A'!#REF!</definedName>
    <definedName name="_Toc271626936_28">'[2]27A'!#REF!</definedName>
    <definedName name="_Toc271626936_29" localSheetId="36">'[2]27B'!#REF!</definedName>
    <definedName name="_Toc271626936_29" localSheetId="3">'[3]27B'!#REF!</definedName>
    <definedName name="_Toc271626936_29" localSheetId="11">'[2]27B'!#REF!</definedName>
    <definedName name="_Toc271626936_29">'[2]27B'!#REF!</definedName>
    <definedName name="_Toc271626936_3" localSheetId="36">'[2]13'!#REF!</definedName>
    <definedName name="_Toc271626936_3" localSheetId="3">'[3]13'!#REF!</definedName>
    <definedName name="_Toc271626936_3" localSheetId="11">'[2]13'!#REF!</definedName>
    <definedName name="_Toc271626936_3">'[2]13'!#REF!</definedName>
    <definedName name="_Toc271626936_30" localSheetId="36">'[2]28A'!#REF!</definedName>
    <definedName name="_Toc271626936_30" localSheetId="3">'[3]28A'!#REF!</definedName>
    <definedName name="_Toc271626936_30" localSheetId="11">'[2]28A'!#REF!</definedName>
    <definedName name="_Toc271626936_30">'[2]28A'!#REF!</definedName>
    <definedName name="_Toc271626936_31" localSheetId="36">'[2]28B'!#REF!</definedName>
    <definedName name="_Toc271626936_31" localSheetId="3">'[3]28B'!#REF!</definedName>
    <definedName name="_Toc271626936_31" localSheetId="11">'[2]28B'!#REF!</definedName>
    <definedName name="_Toc271626936_31">'[2]28B'!#REF!</definedName>
    <definedName name="_Toc271626936_32" localSheetId="36">'[2]29A'!#REF!</definedName>
    <definedName name="_Toc271626936_32" localSheetId="3">'[3]29A'!#REF!</definedName>
    <definedName name="_Toc271626936_32" localSheetId="11">'[2]29A'!#REF!</definedName>
    <definedName name="_Toc271626936_32">'[2]29A'!#REF!</definedName>
    <definedName name="_Toc271626936_33" localSheetId="36">'[2]29B'!#REF!</definedName>
    <definedName name="_Toc271626936_33" localSheetId="3">'[3]29B'!#REF!</definedName>
    <definedName name="_Toc271626936_33" localSheetId="11">'[2]29B'!#REF!</definedName>
    <definedName name="_Toc271626936_33">'[2]29B'!#REF!</definedName>
    <definedName name="_Toc271626936_34" localSheetId="36">'[2]29D'!#REF!</definedName>
    <definedName name="_Toc271626936_34" localSheetId="3">'[3]29D'!#REF!</definedName>
    <definedName name="_Toc271626936_34" localSheetId="11">'[2]29D'!#REF!</definedName>
    <definedName name="_Toc271626936_34">'[2]29D'!#REF!</definedName>
    <definedName name="_Toc271626936_35" localSheetId="36">'[2]2A'!#REF!</definedName>
    <definedName name="_Toc271626936_35" localSheetId="3">'[3]2A'!#REF!</definedName>
    <definedName name="_Toc271626936_35" localSheetId="11">'[2]2A'!#REF!</definedName>
    <definedName name="_Toc271626936_35">'[2]2A'!#REF!</definedName>
    <definedName name="_Toc271626936_36" localSheetId="36">'[2]2B'!#REF!</definedName>
    <definedName name="_Toc271626936_36" localSheetId="3">'[3]2B'!#REF!</definedName>
    <definedName name="_Toc271626936_36" localSheetId="11">'[2]2B'!#REF!</definedName>
    <definedName name="_Toc271626936_36">'[2]2B'!#REF!</definedName>
    <definedName name="_Toc271626936_37" localSheetId="36">'[2]2C'!#REF!</definedName>
    <definedName name="_Toc271626936_37" localSheetId="3">'[3]2C'!#REF!</definedName>
    <definedName name="_Toc271626936_37" localSheetId="11">'[2]2C'!#REF!</definedName>
    <definedName name="_Toc271626936_37">'[2]2C'!#REF!</definedName>
    <definedName name="_Toc271626936_38" localSheetId="36">'[2]2D'!#REF!</definedName>
    <definedName name="_Toc271626936_38" localSheetId="3">'[3]2D'!#REF!</definedName>
    <definedName name="_Toc271626936_38" localSheetId="11">'[2]2D'!#REF!</definedName>
    <definedName name="_Toc271626936_38">'[2]2D'!#REF!</definedName>
    <definedName name="_Toc271626936_39" localSheetId="36">'[2]32'!#REF!</definedName>
    <definedName name="_Toc271626936_39" localSheetId="3">'[3]32'!#REF!</definedName>
    <definedName name="_Toc271626936_39" localSheetId="11">'[2]32'!#REF!</definedName>
    <definedName name="_Toc271626936_39">'[2]32'!#REF!</definedName>
    <definedName name="_Toc271626936_4" localSheetId="36">'[2]14A'!#REF!</definedName>
    <definedName name="_Toc271626936_4" localSheetId="3">'[3]14A'!#REF!</definedName>
    <definedName name="_Toc271626936_4" localSheetId="11">'[2]14A'!#REF!</definedName>
    <definedName name="_Toc271626936_4">'[2]14A'!#REF!</definedName>
    <definedName name="_Toc271626936_40" localSheetId="36">'[2]33.1'!#REF!</definedName>
    <definedName name="_Toc271626936_40" localSheetId="3">'[3]33.1'!#REF!</definedName>
    <definedName name="_Toc271626936_40" localSheetId="11">'[2]33.1'!#REF!</definedName>
    <definedName name="_Toc271626936_40">'[2]33.1'!#REF!</definedName>
    <definedName name="_Toc271626936_41" localSheetId="36">'[2]33.2'!#REF!</definedName>
    <definedName name="_Toc271626936_41" localSheetId="3">'[3]33.2'!#REF!</definedName>
    <definedName name="_Toc271626936_41" localSheetId="11">'[2]33.2'!#REF!</definedName>
    <definedName name="_Toc271626936_41">'[2]33.2'!#REF!</definedName>
    <definedName name="_Toc271626936_42" localSheetId="36">'[2]33.4.1'!#REF!</definedName>
    <definedName name="_Toc271626936_42" localSheetId="3">'[3]33.4.1'!#REF!</definedName>
    <definedName name="_Toc271626936_42" localSheetId="11">'[2]33.4.1'!#REF!</definedName>
    <definedName name="_Toc271626936_42">'[2]33.4.1'!#REF!</definedName>
    <definedName name="_Toc271626936_43" localSheetId="36">'[2]33.4.3'!#REF!</definedName>
    <definedName name="_Toc271626936_43" localSheetId="3">'[3]33.4.3'!#REF!</definedName>
    <definedName name="_Toc271626936_43" localSheetId="11">'[2]33.4.3'!#REF!</definedName>
    <definedName name="_Toc271626936_43">'[2]33.4.3'!#REF!</definedName>
    <definedName name="_Toc271626936_44" localSheetId="36">'[2]33.5'!#REF!</definedName>
    <definedName name="_Toc271626936_44" localSheetId="3">'[3]33.5'!#REF!</definedName>
    <definedName name="_Toc271626936_44" localSheetId="11">'[2]33.5'!#REF!</definedName>
    <definedName name="_Toc271626936_44">'[2]33.5'!#REF!</definedName>
    <definedName name="_Toc271626936_45" localSheetId="36">'[2]3A'!#REF!</definedName>
    <definedName name="_Toc271626936_45" localSheetId="3">'[3]3A'!#REF!</definedName>
    <definedName name="_Toc271626936_45" localSheetId="11">'[2]3A'!#REF!</definedName>
    <definedName name="_Toc271626936_45">'[2]3A'!#REF!</definedName>
    <definedName name="_Toc271626936_46" localSheetId="36">'[2]3A cd.'!#REF!</definedName>
    <definedName name="_Toc271626936_46" localSheetId="3">'[3]3A cd.'!#REF!</definedName>
    <definedName name="_Toc271626936_46" localSheetId="11">'[2]3A cd.'!#REF!</definedName>
    <definedName name="_Toc271626936_46">'[2]3A cd.'!#REF!</definedName>
    <definedName name="_Toc271626936_47" localSheetId="36">'[2]3B'!#REF!</definedName>
    <definedName name="_Toc271626936_47" localSheetId="3">'[3]3B'!#REF!</definedName>
    <definedName name="_Toc271626936_47" localSheetId="11">'[2]3B'!#REF!</definedName>
    <definedName name="_Toc271626936_47">'[2]3B'!#REF!</definedName>
    <definedName name="_Toc271626936_48" localSheetId="36">'[2]3B cd.'!#REF!</definedName>
    <definedName name="_Toc271626936_48" localSheetId="3">'[3]3B cd.'!#REF!</definedName>
    <definedName name="_Toc271626936_48" localSheetId="11">'[2]3B cd.'!#REF!</definedName>
    <definedName name="_Toc271626936_48">'[2]3B cd.'!#REF!</definedName>
    <definedName name="_Toc271626936_49" localSheetId="36">'[2]4'!#REF!</definedName>
    <definedName name="_Toc271626936_49" localSheetId="3">'[3]4'!#REF!</definedName>
    <definedName name="_Toc271626936_49" localSheetId="11">'[2]4'!#REF!</definedName>
    <definedName name="_Toc271626936_49">'[2]4'!#REF!</definedName>
    <definedName name="_Toc271626936_5" localSheetId="36">'[2]14B'!#REF!</definedName>
    <definedName name="_Toc271626936_5" localSheetId="3">'[3]14B'!#REF!</definedName>
    <definedName name="_Toc271626936_5" localSheetId="11">'[2]14B'!#REF!</definedName>
    <definedName name="_Toc271626936_5">'[2]14B'!#REF!</definedName>
    <definedName name="_Toc271626936_50" localSheetId="36">'[2]4 cd.'!#REF!</definedName>
    <definedName name="_Toc271626936_50" localSheetId="3">'[3]4 cd.'!#REF!</definedName>
    <definedName name="_Toc271626936_50" localSheetId="11">'[2]4 cd.'!#REF!</definedName>
    <definedName name="_Toc271626936_50">'[2]4 cd.'!#REF!</definedName>
    <definedName name="_Toc271626936_51" localSheetId="36">'[2]4A'!#REF!</definedName>
    <definedName name="_Toc271626936_51" localSheetId="3">'[3]4A'!#REF!</definedName>
    <definedName name="_Toc271626936_51" localSheetId="11">'[2]4A'!#REF!</definedName>
    <definedName name="_Toc271626936_51">'[2]4A'!#REF!</definedName>
    <definedName name="_Toc271626936_52" localSheetId="36">'[2]4A cd.'!#REF!</definedName>
    <definedName name="_Toc271626936_52" localSheetId="3">'[3]4A cd.'!#REF!</definedName>
    <definedName name="_Toc271626936_52" localSheetId="11">'[2]4A cd.'!#REF!</definedName>
    <definedName name="_Toc271626936_52">'[2]4A cd.'!#REF!</definedName>
    <definedName name="_Toc271626936_53" localSheetId="36">'[2]5A'!#REF!</definedName>
    <definedName name="_Toc271626936_53" localSheetId="3">'[3]5A'!#REF!</definedName>
    <definedName name="_Toc271626936_53" localSheetId="11">'[2]5A'!#REF!</definedName>
    <definedName name="_Toc271626936_53">'[2]5A'!#REF!</definedName>
    <definedName name="_Toc271626936_54" localSheetId="36">'[2]5B'!#REF!</definedName>
    <definedName name="_Toc271626936_54" localSheetId="3">'[3]5B'!#REF!</definedName>
    <definedName name="_Toc271626936_54" localSheetId="11">'[2]5B'!#REF!</definedName>
    <definedName name="_Toc271626936_54">'[2]5B'!#REF!</definedName>
    <definedName name="_Toc271626936_55" localSheetId="36">'[2]6'!#REF!</definedName>
    <definedName name="_Toc271626936_55" localSheetId="3">'[3]6'!#REF!</definedName>
    <definedName name="_Toc271626936_55" localSheetId="11">'[2]6'!#REF!</definedName>
    <definedName name="_Toc271626936_55">'[2]6'!#REF!</definedName>
    <definedName name="_Toc271626936_56" localSheetId="36">'[2]7A'!#REF!</definedName>
    <definedName name="_Toc271626936_56" localSheetId="3">'[3]7A'!#REF!</definedName>
    <definedName name="_Toc271626936_56" localSheetId="11">'[2]7A'!#REF!</definedName>
    <definedName name="_Toc271626936_56">'[2]7A'!#REF!</definedName>
    <definedName name="_Toc271626936_57" localSheetId="36">'[2]7B'!#REF!</definedName>
    <definedName name="_Toc271626936_57" localSheetId="3">'[3]7B'!#REF!</definedName>
    <definedName name="_Toc271626936_57" localSheetId="11">'[2]7B'!#REF!</definedName>
    <definedName name="_Toc271626936_57">'[2]7B'!#REF!</definedName>
    <definedName name="_Toc271626936_58" localSheetId="36">'[2]7B_1'!#REF!</definedName>
    <definedName name="_Toc271626936_58" localSheetId="3">'[3]7B_1'!#REF!</definedName>
    <definedName name="_Toc271626936_58" localSheetId="11">'[2]7B_1'!#REF!</definedName>
    <definedName name="_Toc271626936_58">'[2]7B_1'!#REF!</definedName>
    <definedName name="_Toc271626936_59" localSheetId="36">'[2]Nakłady inwest.'!#REF!</definedName>
    <definedName name="_Toc271626936_59" localSheetId="3">'[3]Nakłady inwest.'!#REF!</definedName>
    <definedName name="_Toc271626936_59" localSheetId="11">'[2]Nakłady inwest.'!#REF!</definedName>
    <definedName name="_Toc271626936_59">'[2]Nakłady inwest.'!#REF!</definedName>
    <definedName name="_Toc271626936_6" localSheetId="36">'[2]15A'!#REF!</definedName>
    <definedName name="_Toc271626936_6" localSheetId="3">'[3]15A'!#REF!</definedName>
    <definedName name="_Toc271626936_6" localSheetId="11">'[2]15A'!#REF!</definedName>
    <definedName name="_Toc271626936_6">'[2]15A'!#REF!</definedName>
    <definedName name="_Toc271626936_60" localSheetId="36">'[2]podpisy'!#REF!</definedName>
    <definedName name="_Toc271626936_60" localSheetId="3">'[3]podpisy'!#REF!</definedName>
    <definedName name="_Toc271626936_60" localSheetId="11">'[2]podpisy'!#REF!</definedName>
    <definedName name="_Toc271626936_60">'[2]podpisy'!#REF!</definedName>
    <definedName name="_Toc271626936_61" localSheetId="36">'[2]Ryzyko płynności'!#REF!</definedName>
    <definedName name="_Toc271626936_61" localSheetId="3">'[3]Ryzyko płynności'!#REF!</definedName>
    <definedName name="_Toc271626936_61" localSheetId="11">'[2]Ryzyko płynności'!#REF!</definedName>
    <definedName name="_Toc271626936_61">'[2]Ryzyko płynności'!#REF!</definedName>
    <definedName name="_Toc271626936_62" localSheetId="36">'[2]Zamort. koszt'!#REF!</definedName>
    <definedName name="_Toc271626936_62" localSheetId="3">'[3]Zamort. koszt'!#REF!</definedName>
    <definedName name="_Toc271626936_62" localSheetId="11">'[2]Zamort. koszt'!#REF!</definedName>
    <definedName name="_Toc271626936_62">'[2]Zamort. koszt'!#REF!</definedName>
    <definedName name="_Toc271626936_63" localSheetId="36">'[2]Zarządzanie kapitałem'!#REF!</definedName>
    <definedName name="_Toc271626936_63" localSheetId="3">'[3]Zarządzanie kapitałem'!#REF!</definedName>
    <definedName name="_Toc271626936_63" localSheetId="11">'[2]Zarządzanie kapitałem'!#REF!</definedName>
    <definedName name="_Toc271626936_63">'[2]Zarządzanie kapitałem'!#REF!</definedName>
    <definedName name="_Toc271626936_7" localSheetId="36">'[2]15B'!#REF!</definedName>
    <definedName name="_Toc271626936_7" localSheetId="3">'[3]15B'!#REF!</definedName>
    <definedName name="_Toc271626936_7" localSheetId="11">'[2]15B'!#REF!</definedName>
    <definedName name="_Toc271626936_7">'[2]15B'!#REF!</definedName>
    <definedName name="_Toc271626936_8" localSheetId="36">'[2]16A'!#REF!</definedName>
    <definedName name="_Toc271626936_8" localSheetId="3">'[3]16A'!#REF!</definedName>
    <definedName name="_Toc271626936_8" localSheetId="11">'[2]16A'!#REF!</definedName>
    <definedName name="_Toc271626936_8">'[2]16A'!#REF!</definedName>
    <definedName name="_Toc271626936_9" localSheetId="36">'[2]16B'!#REF!</definedName>
    <definedName name="_Toc271626936_9" localSheetId="3">'[3]16B'!#REF!</definedName>
    <definedName name="_Toc271626936_9" localSheetId="11">'[2]16B'!#REF!</definedName>
    <definedName name="_Toc271626936_9">'[2]16B'!#REF!</definedName>
    <definedName name="_xlfn.BAHTTEXT" hidden="1">#NAME?</definedName>
    <definedName name="_xlfn.COUNTIFS" hidden="1">#NAME?</definedName>
    <definedName name="A" localSheetId="7" hidden="1">{#N/A,#N/A,TRUE,"F-1";#N/A,#N/A,TRUE,"F-2"}</definedName>
    <definedName name="A" localSheetId="23" hidden="1">{#N/A,#N/A,TRUE,"F-1";#N/A,#N/A,TRUE,"F-2"}</definedName>
    <definedName name="a" localSheetId="3">'[3]28A'!#REF!</definedName>
    <definedName name="A" localSheetId="4" hidden="1">{#N/A,#N/A,TRUE,"F-1";#N/A,#N/A,TRUE,"F-2"}</definedName>
    <definedName name="A" localSheetId="11" hidden="1">{#N/A,#N/A,TRUE,"F-1";#N/A,#N/A,TRUE,"F-2"}</definedName>
    <definedName name="A" hidden="1">{#N/A,#N/A,TRUE,"F-1";#N/A,#N/A,TRUE,"F-2"}</definedName>
    <definedName name="Excel_BuiltIn__FilterDatabase" localSheetId="36">'[2]INFO'!#REF!</definedName>
    <definedName name="Excel_BuiltIn__FilterDatabase" localSheetId="3">'[3]INFO'!#REF!</definedName>
    <definedName name="Excel_BuiltIn__FilterDatabase" localSheetId="11">'[2]INFO'!#REF!</definedName>
    <definedName name="Excel_BuiltIn__FilterDatabase">'[2]INFO'!#REF!</definedName>
    <definedName name="ias">#REF!</definedName>
    <definedName name="_xlnm.Print_Area" localSheetId="1">'Aktywa'!$A$1:$I$23</definedName>
    <definedName name="_xlnm.Print_Area" localSheetId="6">'CF'!$A$1:$H$54</definedName>
    <definedName name="_xlnm.Print_Area" localSheetId="7">'koszty wg rodzaju'!$A$1:$E$15</definedName>
    <definedName name="_xlnm.Print_Area" localSheetId="23">'Kredyty i pożyczki'!$A$1:$M$23</definedName>
    <definedName name="_xlnm.Print_Area" localSheetId="36">'MPW - 2'!$A$1:$G$31</definedName>
    <definedName name="_xlnm.Print_Area" localSheetId="35">'MPW -1'!$A$1:$E$14</definedName>
    <definedName name="_xlnm.Print_Area" localSheetId="8">'N.1'!$B$1:$F$12</definedName>
    <definedName name="_xlnm.Print_Area" localSheetId="16">'N.10'!$A$1:$E$35</definedName>
    <definedName name="_xlnm.Print_Area" localSheetId="17">'N.14'!$A$1:$E$42</definedName>
    <definedName name="_xlnm.Print_Area" localSheetId="18">'N.15A'!$A$1:$J$28</definedName>
    <definedName name="_xlnm.Print_Area" localSheetId="19">'N.15B'!$A$1:$E$12</definedName>
    <definedName name="_xlnm.Print_Area" localSheetId="20">'N.15C'!$A$1:$E$29</definedName>
    <definedName name="_xlnm.Print_Area" localSheetId="21">'N.18'!$A$1:$G$28</definedName>
    <definedName name="_xlnm.Print_Area" localSheetId="24">'N.20'!$A$1:$G$28</definedName>
    <definedName name="_xlnm.Print_Area" localSheetId="25">'N.21'!$A$1:$E$45</definedName>
    <definedName name="_xlnm.Print_Area" localSheetId="26">'N.21A'!$A$1:$E$106</definedName>
    <definedName name="_xlnm.Print_Area" localSheetId="27">'N.22'!$A$1:$G$19</definedName>
    <definedName name="_xlnm.Print_Area" localSheetId="28">'N.23'!$A$1:$E$70</definedName>
    <definedName name="_xlnm.Print_Area" localSheetId="29">'N.24'!$A$1:$E$224</definedName>
    <definedName name="_xlnm.Print_Area" localSheetId="30">'N.25'!$A$1:$E$76</definedName>
    <definedName name="_xlnm.Print_Area" localSheetId="31">'N.27'!$A$1:$E$47</definedName>
    <definedName name="_xlnm.Print_Area" localSheetId="32">'N.28'!$A$1:$E$48</definedName>
    <definedName name="_xlnm.Print_Area" localSheetId="33">'N.30'!$A$1:$E$52</definedName>
    <definedName name="_xlnm.Print_Area" localSheetId="10">'N.3C'!$A$1:$E$21</definedName>
    <definedName name="_xlnm.Print_Area" localSheetId="13">'N.6A'!$A$1:$J$21</definedName>
    <definedName name="_xlnm.Print_Area" localSheetId="15">'N.9'!$A$1:$J$21</definedName>
    <definedName name="_xlnm.Print_Area" localSheetId="12">'NI - projekty'!$A$1:$G$30</definedName>
    <definedName name="_xlnm.Print_Area" localSheetId="22">'Obligacje'!$A$1:$I$15</definedName>
    <definedName name="_xlnm.Print_Area" localSheetId="2">'Pasywa'!$A$1:$I$29</definedName>
    <definedName name="_xlnm.Print_Area" localSheetId="4">'RZiS'!$A$1:$H$58</definedName>
    <definedName name="_xlnm.Print_Area" localSheetId="11">'Segmenty - RZiS'!$A$1:$I$58</definedName>
    <definedName name="_xlnm.Print_Area" localSheetId="0">'Wybrane dane finansowe'!$A$1:$H$19</definedName>
    <definedName name="_xlnm.Print_Area" localSheetId="37">'Zabezpieczenia'!$A$1:$J$29</definedName>
    <definedName name="_xlnm.Print_Area" localSheetId="14">'Zapasy - projekty'!$A$1:$G$41</definedName>
    <definedName name="OLE_LINK14" localSheetId="6">'CF'!$C$18</definedName>
    <definedName name="OLE_LINK14" localSheetId="7">'koszty wg rodzaju'!#REF!</definedName>
    <definedName name="OLE_LINK14" localSheetId="36">'[2]10B'!#REF!</definedName>
    <definedName name="OLE_LINK14" localSheetId="8">'N.1'!#REF!</definedName>
    <definedName name="OLE_LINK14" localSheetId="16">'N.10'!#REF!</definedName>
    <definedName name="OLE_LINK14" localSheetId="17">'N.14'!#REF!</definedName>
    <definedName name="OLE_LINK14" localSheetId="19">'N.15B'!#REF!</definedName>
    <definedName name="OLE_LINK14" localSheetId="20">'N.15C'!#REF!</definedName>
    <definedName name="OLE_LINK14" localSheetId="21">'N.18'!#REF!</definedName>
    <definedName name="OLE_LINK14" localSheetId="24">'N.20'!#REF!</definedName>
    <definedName name="OLE_LINK14" localSheetId="25">'N.21'!#REF!</definedName>
    <definedName name="OLE_LINK14" localSheetId="26">'N.21A'!#REF!</definedName>
    <definedName name="OLE_LINK14" localSheetId="27">'N.22'!#REF!</definedName>
    <definedName name="OLE_LINK14" localSheetId="29">'N.24'!#REF!</definedName>
    <definedName name="OLE_LINK14" localSheetId="30">'N.25'!#REF!</definedName>
    <definedName name="OLE_LINK14" localSheetId="31">'N.27'!#REF!</definedName>
    <definedName name="OLE_LINK14" localSheetId="32">'N.28'!#REF!</definedName>
    <definedName name="OLE_LINK14" localSheetId="33">'N.30'!#REF!</definedName>
    <definedName name="OLE_LINK14" localSheetId="10">'N.3C'!#REF!</definedName>
    <definedName name="OLE_LINK14" localSheetId="13">'N.6A'!#REF!</definedName>
    <definedName name="OLE_LINK14" localSheetId="15">'N.9'!#REF!</definedName>
    <definedName name="OLE_LINK14" localSheetId="12">'NI - projekty'!#REF!</definedName>
    <definedName name="OLE_LINK14" localSheetId="3">'[3]10B'!#REF!</definedName>
    <definedName name="OLE_LINK14" localSheetId="4">'RZiS'!$C$15</definedName>
    <definedName name="OLE_LINK14" localSheetId="11">'[2]10B'!#REF!</definedName>
    <definedName name="OLE_LINK14" localSheetId="37">'Zabezpieczenia'!#REF!</definedName>
    <definedName name="OLE_LINK14" localSheetId="14">'Zapasy - projekty'!#REF!</definedName>
    <definedName name="OLE_LINK14">'[2]10B'!#REF!</definedName>
    <definedName name="OLE_LINK14_1" localSheetId="36">'[2]11'!#REF!</definedName>
    <definedName name="OLE_LINK14_1" localSheetId="3">'[3]11'!#REF!</definedName>
    <definedName name="OLE_LINK14_1" localSheetId="11">'[2]11'!#REF!</definedName>
    <definedName name="OLE_LINK14_1">'[2]11'!#REF!</definedName>
    <definedName name="OLE_LINK14_10" localSheetId="36">'[2]17A'!#REF!</definedName>
    <definedName name="OLE_LINK14_10" localSheetId="3">'[3]17A'!#REF!</definedName>
    <definedName name="OLE_LINK14_10" localSheetId="11">'[2]17A'!#REF!</definedName>
    <definedName name="OLE_LINK14_10">'[2]17A'!#REF!</definedName>
    <definedName name="OLE_LINK14_11" localSheetId="36">'[2]17B'!#REF!</definedName>
    <definedName name="OLE_LINK14_11" localSheetId="3">'[3]17B'!#REF!</definedName>
    <definedName name="OLE_LINK14_11" localSheetId="11">'[2]17B'!#REF!</definedName>
    <definedName name="OLE_LINK14_11">'[2]17B'!#REF!</definedName>
    <definedName name="OLE_LINK14_12" localSheetId="36">'[2]17C'!#REF!</definedName>
    <definedName name="OLE_LINK14_12" localSheetId="3">'[3]17C'!#REF!</definedName>
    <definedName name="OLE_LINK14_12" localSheetId="11">'[2]17C'!#REF!</definedName>
    <definedName name="OLE_LINK14_12">'[2]17C'!#REF!</definedName>
    <definedName name="OLE_LINK14_13" localSheetId="36">'[2]18'!#REF!</definedName>
    <definedName name="OLE_LINK14_13" localSheetId="3">'[3]18'!#REF!</definedName>
    <definedName name="OLE_LINK14_13" localSheetId="11">'[2]18'!#REF!</definedName>
    <definedName name="OLE_LINK14_13">'[2]18'!#REF!</definedName>
    <definedName name="OLE_LINK14_14" localSheetId="36">'[2]18 cd.'!#REF!</definedName>
    <definedName name="OLE_LINK14_14" localSheetId="3">'[3]18 cd.'!#REF!</definedName>
    <definedName name="OLE_LINK14_14" localSheetId="11">'[2]18 cd.'!#REF!</definedName>
    <definedName name="OLE_LINK14_14">'[2]18 cd.'!#REF!</definedName>
    <definedName name="OLE_LINK14_15" localSheetId="36">'[2]19'!#REF!</definedName>
    <definedName name="OLE_LINK14_15" localSheetId="3">'[3]19'!#REF!</definedName>
    <definedName name="OLE_LINK14_15" localSheetId="11">'[2]19'!#REF!</definedName>
    <definedName name="OLE_LINK14_15">'[2]19'!#REF!</definedName>
    <definedName name="OLE_LINK14_16" localSheetId="36">'[2]1A'!#REF!</definedName>
    <definedName name="OLE_LINK14_16" localSheetId="3">'[3]1A'!#REF!</definedName>
    <definedName name="OLE_LINK14_16" localSheetId="11">'[2]1A'!#REF!</definedName>
    <definedName name="OLE_LINK14_16">'[2]1A'!#REF!</definedName>
    <definedName name="OLE_LINK14_17" localSheetId="36">'[2]1B'!#REF!</definedName>
    <definedName name="OLE_LINK14_17" localSheetId="3">'[3]1B'!#REF!</definedName>
    <definedName name="OLE_LINK14_17" localSheetId="11">'[2]1B'!#REF!</definedName>
    <definedName name="OLE_LINK14_17">'[2]1B'!#REF!</definedName>
    <definedName name="OLE_LINK14_18" localSheetId="36">'[2]1C'!#REF!</definedName>
    <definedName name="OLE_LINK14_18" localSheetId="3">'[3]1C'!#REF!</definedName>
    <definedName name="OLE_LINK14_18" localSheetId="11">'[2]1C'!#REF!</definedName>
    <definedName name="OLE_LINK14_18">'[2]1C'!#REF!</definedName>
    <definedName name="OLE_LINK14_19" localSheetId="36">'[2]20'!#REF!</definedName>
    <definedName name="OLE_LINK14_19" localSheetId="3">'[3]20'!#REF!</definedName>
    <definedName name="OLE_LINK14_19" localSheetId="11">'[2]20'!#REF!</definedName>
    <definedName name="OLE_LINK14_19">'[2]20'!#REF!</definedName>
    <definedName name="OLE_LINK14_2" localSheetId="36">'[2]12'!#REF!</definedName>
    <definedName name="OLE_LINK14_2" localSheetId="3">'[3]12'!#REF!</definedName>
    <definedName name="OLE_LINK14_2" localSheetId="11">'[2]12'!#REF!</definedName>
    <definedName name="OLE_LINK14_2">'[2]12'!#REF!</definedName>
    <definedName name="OLE_LINK14_20" localSheetId="36">'[2]22'!#REF!</definedName>
    <definedName name="OLE_LINK14_20" localSheetId="3">'[3]22'!#REF!</definedName>
    <definedName name="OLE_LINK14_20" localSheetId="11">'[2]22'!#REF!</definedName>
    <definedName name="OLE_LINK14_20">'[2]22'!#REF!</definedName>
    <definedName name="OLE_LINK14_21" localSheetId="36">'[2]23'!#REF!</definedName>
    <definedName name="OLE_LINK14_21" localSheetId="3">'[3]23'!#REF!</definedName>
    <definedName name="OLE_LINK14_21" localSheetId="11">'[2]23'!#REF!</definedName>
    <definedName name="OLE_LINK14_21">'[2]23'!#REF!</definedName>
    <definedName name="OLE_LINK14_22" localSheetId="36">'[2]24'!#REF!</definedName>
    <definedName name="OLE_LINK14_22" localSheetId="3">'[3]24'!#REF!</definedName>
    <definedName name="OLE_LINK14_22" localSheetId="11">'[2]24'!#REF!</definedName>
    <definedName name="OLE_LINK14_22">'[2]24'!#REF!</definedName>
    <definedName name="OLE_LINK14_23" localSheetId="36">'[2]25A'!#REF!</definedName>
    <definedName name="OLE_LINK14_23" localSheetId="3">'[3]25A'!#REF!</definedName>
    <definedName name="OLE_LINK14_23" localSheetId="11">'[2]25A'!#REF!</definedName>
    <definedName name="OLE_LINK14_23">'[2]25A'!#REF!</definedName>
    <definedName name="OLE_LINK14_24" localSheetId="36">'[2]25B'!#REF!</definedName>
    <definedName name="OLE_LINK14_24" localSheetId="3">'[3]25B'!#REF!</definedName>
    <definedName name="OLE_LINK14_24" localSheetId="11">'[2]25B'!#REF!</definedName>
    <definedName name="OLE_LINK14_24">'[2]25B'!#REF!</definedName>
    <definedName name="OLE_LINK14_25" localSheetId="36">'[2]25C'!#REF!</definedName>
    <definedName name="OLE_LINK14_25" localSheetId="3">'[3]25C'!#REF!</definedName>
    <definedName name="OLE_LINK14_25" localSheetId="11">'[2]25C'!#REF!</definedName>
    <definedName name="OLE_LINK14_25">'[2]25C'!#REF!</definedName>
    <definedName name="OLE_LINK14_26" localSheetId="36">'[2]26A'!#REF!</definedName>
    <definedName name="OLE_LINK14_26" localSheetId="3">'[3]26A'!#REF!</definedName>
    <definedName name="OLE_LINK14_26" localSheetId="11">'[2]26A'!#REF!</definedName>
    <definedName name="OLE_LINK14_26">'[2]26A'!#REF!</definedName>
    <definedName name="OLE_LINK14_27" localSheetId="36">'[2]26B'!#REF!</definedName>
    <definedName name="OLE_LINK14_27" localSheetId="3">'[3]26B'!#REF!</definedName>
    <definedName name="OLE_LINK14_27" localSheetId="11">'[2]26B'!#REF!</definedName>
    <definedName name="OLE_LINK14_27">'[2]26B'!#REF!</definedName>
    <definedName name="OLE_LINK14_28" localSheetId="36">'[2]27A'!#REF!</definedName>
    <definedName name="OLE_LINK14_28" localSheetId="3">'[3]27A'!#REF!</definedName>
    <definedName name="OLE_LINK14_28" localSheetId="11">'[2]27A'!#REF!</definedName>
    <definedName name="OLE_LINK14_28">'[2]27A'!#REF!</definedName>
    <definedName name="OLE_LINK14_29" localSheetId="36">'[2]27B'!#REF!</definedName>
    <definedName name="OLE_LINK14_29" localSheetId="3">'[3]27B'!#REF!</definedName>
    <definedName name="OLE_LINK14_29" localSheetId="11">'[2]27B'!#REF!</definedName>
    <definedName name="OLE_LINK14_29">'[2]27B'!#REF!</definedName>
    <definedName name="OLE_LINK14_3" localSheetId="36">'[2]13'!#REF!</definedName>
    <definedName name="OLE_LINK14_3" localSheetId="3">'[3]13'!#REF!</definedName>
    <definedName name="OLE_LINK14_3" localSheetId="11">'[2]13'!#REF!</definedName>
    <definedName name="OLE_LINK14_3">'[2]13'!#REF!</definedName>
    <definedName name="OLE_LINK14_30" localSheetId="36">'[2]28A'!#REF!</definedName>
    <definedName name="OLE_LINK14_30" localSheetId="3">'[3]28A'!#REF!</definedName>
    <definedName name="OLE_LINK14_30" localSheetId="11">'[2]28A'!#REF!</definedName>
    <definedName name="OLE_LINK14_30">'[2]28A'!#REF!</definedName>
    <definedName name="OLE_LINK14_31" localSheetId="36">'[2]28B'!#REF!</definedName>
    <definedName name="OLE_LINK14_31" localSheetId="3">'[3]28B'!#REF!</definedName>
    <definedName name="OLE_LINK14_31" localSheetId="11">'[2]28B'!#REF!</definedName>
    <definedName name="OLE_LINK14_31">'[2]28B'!#REF!</definedName>
    <definedName name="OLE_LINK14_32" localSheetId="36">'[2]29A'!#REF!</definedName>
    <definedName name="OLE_LINK14_32" localSheetId="3">'[3]29A'!#REF!</definedName>
    <definedName name="OLE_LINK14_32" localSheetId="11">'[2]29A'!#REF!</definedName>
    <definedName name="OLE_LINK14_32">'[2]29A'!#REF!</definedName>
    <definedName name="OLE_LINK14_33" localSheetId="36">'[2]29B'!#REF!</definedName>
    <definedName name="OLE_LINK14_33" localSheetId="3">'[3]29B'!#REF!</definedName>
    <definedName name="OLE_LINK14_33" localSheetId="11">'[2]29B'!#REF!</definedName>
    <definedName name="OLE_LINK14_33">'[2]29B'!#REF!</definedName>
    <definedName name="OLE_LINK14_34" localSheetId="36">'[2]29D'!#REF!</definedName>
    <definedName name="OLE_LINK14_34" localSheetId="3">'[3]29D'!#REF!</definedName>
    <definedName name="OLE_LINK14_34" localSheetId="11">'[2]29D'!#REF!</definedName>
    <definedName name="OLE_LINK14_34">'[2]29D'!#REF!</definedName>
    <definedName name="OLE_LINK14_35" localSheetId="36">'[2]2A'!#REF!</definedName>
    <definedName name="OLE_LINK14_35" localSheetId="3">'[3]2A'!#REF!</definedName>
    <definedName name="OLE_LINK14_35" localSheetId="11">'[2]2A'!#REF!</definedName>
    <definedName name="OLE_LINK14_35">'[2]2A'!#REF!</definedName>
    <definedName name="OLE_LINK14_36" localSheetId="36">'[2]2B'!#REF!</definedName>
    <definedName name="OLE_LINK14_36" localSheetId="3">'[3]2B'!#REF!</definedName>
    <definedName name="OLE_LINK14_36" localSheetId="11">'[2]2B'!#REF!</definedName>
    <definedName name="OLE_LINK14_36">'[2]2B'!#REF!</definedName>
    <definedName name="OLE_LINK14_37" localSheetId="36">'[2]2C'!#REF!</definedName>
    <definedName name="OLE_LINK14_37" localSheetId="3">'[3]2C'!#REF!</definedName>
    <definedName name="OLE_LINK14_37" localSheetId="11">'[2]2C'!#REF!</definedName>
    <definedName name="OLE_LINK14_37">'[2]2C'!#REF!</definedName>
    <definedName name="OLE_LINK14_38" localSheetId="36">'[2]2D'!#REF!</definedName>
    <definedName name="OLE_LINK14_38" localSheetId="3">'[3]2D'!#REF!</definedName>
    <definedName name="OLE_LINK14_38" localSheetId="11">'[2]2D'!#REF!</definedName>
    <definedName name="OLE_LINK14_38">'[2]2D'!#REF!</definedName>
    <definedName name="OLE_LINK14_39" localSheetId="36">'[2]32'!#REF!</definedName>
    <definedName name="OLE_LINK14_39" localSheetId="3">'[3]32'!#REF!</definedName>
    <definedName name="OLE_LINK14_39" localSheetId="11">'[2]32'!#REF!</definedName>
    <definedName name="OLE_LINK14_39">'[2]32'!#REF!</definedName>
    <definedName name="OLE_LINK14_4" localSheetId="36">'[2]14A'!#REF!</definedName>
    <definedName name="OLE_LINK14_4" localSheetId="3">'[3]14A'!#REF!</definedName>
    <definedName name="OLE_LINK14_4" localSheetId="11">'[2]14A'!#REF!</definedName>
    <definedName name="OLE_LINK14_4">'[2]14A'!#REF!</definedName>
    <definedName name="OLE_LINK14_40" localSheetId="36">'[2]33.1'!#REF!</definedName>
    <definedName name="OLE_LINK14_40" localSheetId="3">'[3]33.1'!#REF!</definedName>
    <definedName name="OLE_LINK14_40" localSheetId="11">'[2]33.1'!#REF!</definedName>
    <definedName name="OLE_LINK14_40">'[2]33.1'!#REF!</definedName>
    <definedName name="OLE_LINK14_41" localSheetId="36">'[2]33.2'!#REF!</definedName>
    <definedName name="OLE_LINK14_41" localSheetId="3">'[3]33.2'!#REF!</definedName>
    <definedName name="OLE_LINK14_41" localSheetId="11">'[2]33.2'!#REF!</definedName>
    <definedName name="OLE_LINK14_41">'[2]33.2'!#REF!</definedName>
    <definedName name="OLE_LINK14_42" localSheetId="36">'[2]33.4.1'!#REF!</definedName>
    <definedName name="OLE_LINK14_42" localSheetId="3">'[3]33.4.1'!#REF!</definedName>
    <definedName name="OLE_LINK14_42" localSheetId="11">'[2]33.4.1'!#REF!</definedName>
    <definedName name="OLE_LINK14_42">'[2]33.4.1'!#REF!</definedName>
    <definedName name="OLE_LINK14_43" localSheetId="36">'[2]33.4.3'!#REF!</definedName>
    <definedName name="OLE_LINK14_43" localSheetId="3">'[3]33.4.3'!#REF!</definedName>
    <definedName name="OLE_LINK14_43" localSheetId="11">'[2]33.4.3'!#REF!</definedName>
    <definedName name="OLE_LINK14_43">'[2]33.4.3'!#REF!</definedName>
    <definedName name="OLE_LINK14_44" localSheetId="36">'[2]33.5'!#REF!</definedName>
    <definedName name="OLE_LINK14_44" localSheetId="3">'[3]33.5'!#REF!</definedName>
    <definedName name="OLE_LINK14_44" localSheetId="11">'[2]33.5'!#REF!</definedName>
    <definedName name="OLE_LINK14_44">'[2]33.5'!#REF!</definedName>
    <definedName name="OLE_LINK14_45" localSheetId="36">'[2]3A'!#REF!</definedName>
    <definedName name="OLE_LINK14_45" localSheetId="3">'[3]3A'!#REF!</definedName>
    <definedName name="OLE_LINK14_45" localSheetId="11">'[2]3A'!#REF!</definedName>
    <definedName name="OLE_LINK14_45">'[2]3A'!#REF!</definedName>
    <definedName name="OLE_LINK14_46" localSheetId="36">'[2]3A cd.'!#REF!</definedName>
    <definedName name="OLE_LINK14_46" localSheetId="3">'[3]3A cd.'!#REF!</definedName>
    <definedName name="OLE_LINK14_46" localSheetId="11">'[2]3A cd.'!#REF!</definedName>
    <definedName name="OLE_LINK14_46">'[2]3A cd.'!#REF!</definedName>
    <definedName name="OLE_LINK14_47" localSheetId="36">'[2]3B'!#REF!</definedName>
    <definedName name="OLE_LINK14_47" localSheetId="3">'[3]3B'!#REF!</definedName>
    <definedName name="OLE_LINK14_47" localSheetId="11">'[2]3B'!#REF!</definedName>
    <definedName name="OLE_LINK14_47">'[2]3B'!#REF!</definedName>
    <definedName name="OLE_LINK14_48" localSheetId="36">'[2]3B cd.'!#REF!</definedName>
    <definedName name="OLE_LINK14_48" localSheetId="3">'[3]3B cd.'!#REF!</definedName>
    <definedName name="OLE_LINK14_48" localSheetId="11">'[2]3B cd.'!#REF!</definedName>
    <definedName name="OLE_LINK14_48">'[2]3B cd.'!#REF!</definedName>
    <definedName name="OLE_LINK14_49" localSheetId="36">'[2]4'!#REF!</definedName>
    <definedName name="OLE_LINK14_49" localSheetId="3">'[3]4'!#REF!</definedName>
    <definedName name="OLE_LINK14_49" localSheetId="11">'[2]4'!#REF!</definedName>
    <definedName name="OLE_LINK14_49">'[2]4'!#REF!</definedName>
    <definedName name="OLE_LINK14_5" localSheetId="36">'[2]14B'!#REF!</definedName>
    <definedName name="OLE_LINK14_5" localSheetId="3">'[3]14B'!#REF!</definedName>
    <definedName name="OLE_LINK14_5" localSheetId="11">'[2]14B'!#REF!</definedName>
    <definedName name="OLE_LINK14_5">'[2]14B'!#REF!</definedName>
    <definedName name="OLE_LINK14_50" localSheetId="36">'[2]4 cd.'!#REF!</definedName>
    <definedName name="OLE_LINK14_50" localSheetId="3">'[3]4 cd.'!#REF!</definedName>
    <definedName name="OLE_LINK14_50" localSheetId="11">'[2]4 cd.'!#REF!</definedName>
    <definedName name="OLE_LINK14_50">'[2]4 cd.'!#REF!</definedName>
    <definedName name="OLE_LINK14_51" localSheetId="36">'[2]4A'!#REF!</definedName>
    <definedName name="OLE_LINK14_51" localSheetId="3">'[3]4A'!#REF!</definedName>
    <definedName name="OLE_LINK14_51" localSheetId="11">'[2]4A'!#REF!</definedName>
    <definedName name="OLE_LINK14_51">'[2]4A'!#REF!</definedName>
    <definedName name="OLE_LINK14_52" localSheetId="36">'[2]4A cd.'!#REF!</definedName>
    <definedName name="OLE_LINK14_52" localSheetId="3">'[3]4A cd.'!#REF!</definedName>
    <definedName name="OLE_LINK14_52" localSheetId="11">'[2]4A cd.'!#REF!</definedName>
    <definedName name="OLE_LINK14_52">'[2]4A cd.'!#REF!</definedName>
    <definedName name="OLE_LINK14_53" localSheetId="36">'[2]5A'!#REF!</definedName>
    <definedName name="OLE_LINK14_53" localSheetId="3">'[3]5A'!#REF!</definedName>
    <definedName name="OLE_LINK14_53" localSheetId="11">'[2]5A'!#REF!</definedName>
    <definedName name="OLE_LINK14_53">'[2]5A'!#REF!</definedName>
    <definedName name="OLE_LINK14_54" localSheetId="36">'[2]5B'!#REF!</definedName>
    <definedName name="OLE_LINK14_54" localSheetId="3">'[3]5B'!#REF!</definedName>
    <definedName name="OLE_LINK14_54" localSheetId="11">'[2]5B'!#REF!</definedName>
    <definedName name="OLE_LINK14_54">'[2]5B'!#REF!</definedName>
    <definedName name="OLE_LINK14_55" localSheetId="36">'[2]6'!#REF!</definedName>
    <definedName name="OLE_LINK14_55" localSheetId="3">'[3]6'!#REF!</definedName>
    <definedName name="OLE_LINK14_55" localSheetId="11">'[2]6'!#REF!</definedName>
    <definedName name="OLE_LINK14_55">'[2]6'!#REF!</definedName>
    <definedName name="OLE_LINK14_56" localSheetId="36">'[2]7A'!#REF!</definedName>
    <definedName name="OLE_LINK14_56" localSheetId="3">'[3]7A'!#REF!</definedName>
    <definedName name="OLE_LINK14_56" localSheetId="11">'[2]7A'!#REF!</definedName>
    <definedName name="OLE_LINK14_56">'[2]7A'!#REF!</definedName>
    <definedName name="OLE_LINK14_57" localSheetId="36">'[2]7B'!#REF!</definedName>
    <definedName name="OLE_LINK14_57" localSheetId="3">'[3]7B'!#REF!</definedName>
    <definedName name="OLE_LINK14_57" localSheetId="11">'[2]7B'!#REF!</definedName>
    <definedName name="OLE_LINK14_57">'[2]7B'!#REF!</definedName>
    <definedName name="OLE_LINK14_58" localSheetId="36">'[2]7B_1'!#REF!</definedName>
    <definedName name="OLE_LINK14_58" localSheetId="3">'[3]7B_1'!#REF!</definedName>
    <definedName name="OLE_LINK14_58" localSheetId="11">'[2]7B_1'!#REF!</definedName>
    <definedName name="OLE_LINK14_58">'[2]7B_1'!#REF!</definedName>
    <definedName name="OLE_LINK14_59" localSheetId="36">'[2]kapitały'!#REF!</definedName>
    <definedName name="OLE_LINK14_59" localSheetId="3">'[3]kapitały'!#REF!</definedName>
    <definedName name="OLE_LINK14_59" localSheetId="11">'[2]kapitały'!#REF!</definedName>
    <definedName name="OLE_LINK14_59">'[2]kapitały'!#REF!</definedName>
    <definedName name="OLE_LINK14_6" localSheetId="36">'[2]15A'!#REF!</definedName>
    <definedName name="OLE_LINK14_6" localSheetId="3">'[3]15A'!#REF!</definedName>
    <definedName name="OLE_LINK14_6" localSheetId="11">'[2]15A'!#REF!</definedName>
    <definedName name="OLE_LINK14_6">'[2]15A'!#REF!</definedName>
    <definedName name="OLE_LINK14_60" localSheetId="36">'[2]Nakłady inwest.'!#REF!</definedName>
    <definedName name="OLE_LINK14_60" localSheetId="3">'[3]Nakłady inwest.'!#REF!</definedName>
    <definedName name="OLE_LINK14_60" localSheetId="11">'[2]Nakłady inwest.'!#REF!</definedName>
    <definedName name="OLE_LINK14_60">'[2]Nakłady inwest.'!#REF!</definedName>
    <definedName name="OLE_LINK14_61" localSheetId="36">'[2]podpisy'!#REF!</definedName>
    <definedName name="OLE_LINK14_61" localSheetId="3">'[3]podpisy'!#REF!</definedName>
    <definedName name="OLE_LINK14_61" localSheetId="11">'[2]podpisy'!#REF!</definedName>
    <definedName name="OLE_LINK14_61">'[2]podpisy'!#REF!</definedName>
    <definedName name="OLE_LINK14_63" localSheetId="36">'[2]Ryzyko płynności'!#REF!</definedName>
    <definedName name="OLE_LINK14_63" localSheetId="3">'[3]Ryzyko płynności'!#REF!</definedName>
    <definedName name="OLE_LINK14_63" localSheetId="11">'[2]Ryzyko płynności'!#REF!</definedName>
    <definedName name="OLE_LINK14_63">'[2]Ryzyko płynności'!#REF!</definedName>
    <definedName name="OLE_LINK14_65" localSheetId="36">'[2]Zamort. koszt'!#REF!</definedName>
    <definedName name="OLE_LINK14_65" localSheetId="3">'[3]Zamort. koszt'!#REF!</definedName>
    <definedName name="OLE_LINK14_65" localSheetId="11">'[2]Zamort. koszt'!#REF!</definedName>
    <definedName name="OLE_LINK14_65">'[2]Zamort. koszt'!#REF!</definedName>
    <definedName name="OLE_LINK14_66" localSheetId="36">'[2]Zarządzanie kapitałem'!#REF!</definedName>
    <definedName name="OLE_LINK14_66" localSheetId="3">'[3]Zarządzanie kapitałem'!#REF!</definedName>
    <definedName name="OLE_LINK14_66" localSheetId="11">'[2]Zarządzanie kapitałem'!#REF!</definedName>
    <definedName name="OLE_LINK14_66">'[2]Zarządzanie kapitałem'!#REF!</definedName>
    <definedName name="OLE_LINK14_7" localSheetId="36">'[2]15B'!#REF!</definedName>
    <definedName name="OLE_LINK14_7" localSheetId="3">'[3]15B'!#REF!</definedName>
    <definedName name="OLE_LINK14_7" localSheetId="11">'[2]15B'!#REF!</definedName>
    <definedName name="OLE_LINK14_7">'[2]15B'!#REF!</definedName>
    <definedName name="OLE_LINK14_8" localSheetId="36">'[2]16A'!#REF!</definedName>
    <definedName name="OLE_LINK14_8" localSheetId="3">'[3]16A'!#REF!</definedName>
    <definedName name="OLE_LINK14_8" localSheetId="11">'[2]16A'!#REF!</definedName>
    <definedName name="OLE_LINK14_8">'[2]16A'!#REF!</definedName>
    <definedName name="OLE_LINK14_9" localSheetId="36">'[2]16B'!#REF!</definedName>
    <definedName name="OLE_LINK14_9" localSheetId="3">'[3]16B'!#REF!</definedName>
    <definedName name="OLE_LINK14_9" localSheetId="11">'[2]16B'!#REF!</definedName>
    <definedName name="OLE_LINK14_9">'[2]16B'!#REF!</definedName>
    <definedName name="OLE_LINK4" localSheetId="1">'Aktywa'!$D$4</definedName>
    <definedName name="OLE_LINK4" localSheetId="6">'CF'!#REF!</definedName>
    <definedName name="OLE_LINK4" localSheetId="7">'koszty wg rodzaju'!#REF!</definedName>
    <definedName name="OLE_LINK4" localSheetId="36">'[2]10B'!#REF!</definedName>
    <definedName name="OLE_LINK4" localSheetId="8">'N.1'!#REF!</definedName>
    <definedName name="OLE_LINK4" localSheetId="16">'N.10'!#REF!</definedName>
    <definedName name="OLE_LINK4" localSheetId="17">'N.14'!#REF!</definedName>
    <definedName name="OLE_LINK4" localSheetId="19">'N.15B'!#REF!</definedName>
    <definedName name="OLE_LINK4" localSheetId="20">'N.15C'!#REF!</definedName>
    <definedName name="OLE_LINK4" localSheetId="21">'N.18'!#REF!</definedName>
    <definedName name="OLE_LINK4" localSheetId="24">'N.20'!#REF!</definedName>
    <definedName name="OLE_LINK4" localSheetId="25">'N.21'!#REF!</definedName>
    <definedName name="OLE_LINK4" localSheetId="26">'N.21A'!#REF!</definedName>
    <definedName name="OLE_LINK4" localSheetId="27">'N.22'!#REF!</definedName>
    <definedName name="OLE_LINK4" localSheetId="29">'N.24'!#REF!</definedName>
    <definedName name="OLE_LINK4" localSheetId="30">'N.25'!#REF!</definedName>
    <definedName name="OLE_LINK4" localSheetId="31">'N.27'!#REF!</definedName>
    <definedName name="OLE_LINK4" localSheetId="32">'N.28'!#REF!</definedName>
    <definedName name="OLE_LINK4" localSheetId="33">'N.30'!#REF!</definedName>
    <definedName name="OLE_LINK4" localSheetId="10">'N.3C'!#REF!</definedName>
    <definedName name="OLE_LINK4" localSheetId="13">'N.6A'!#REF!</definedName>
    <definedName name="OLE_LINK4" localSheetId="15">'N.9'!#REF!</definedName>
    <definedName name="OLE_LINK4" localSheetId="12">'NI - projekty'!#REF!</definedName>
    <definedName name="OLE_LINK4" localSheetId="2">'Pasywa'!#REF!</definedName>
    <definedName name="OLE_LINK4" localSheetId="3">'[3]10B'!#REF!</definedName>
    <definedName name="OLE_LINK4" localSheetId="4">'RZiS'!#REF!</definedName>
    <definedName name="OLE_LINK4" localSheetId="11">'[2]10B'!#REF!</definedName>
    <definedName name="OLE_LINK4" localSheetId="0">'Wybrane dane finansowe'!#REF!</definedName>
    <definedName name="OLE_LINK4" localSheetId="37">'Zabezpieczenia'!#REF!</definedName>
    <definedName name="OLE_LINK4" localSheetId="14">'Zapasy - projekty'!#REF!</definedName>
    <definedName name="OLE_LINK4">'[2]10B'!#REF!</definedName>
    <definedName name="OLE_LINK4_1" localSheetId="36">'[2]11'!#REF!</definedName>
    <definedName name="OLE_LINK4_1" localSheetId="3">'[3]11'!#REF!</definedName>
    <definedName name="OLE_LINK4_1" localSheetId="11">'[2]11'!#REF!</definedName>
    <definedName name="OLE_LINK4_1">'[2]11'!#REF!</definedName>
    <definedName name="OLE_LINK4_10" localSheetId="36">'[2]17A'!#REF!</definedName>
    <definedName name="OLE_LINK4_10" localSheetId="3">'[3]17A'!#REF!</definedName>
    <definedName name="OLE_LINK4_10" localSheetId="11">'[2]17A'!#REF!</definedName>
    <definedName name="OLE_LINK4_10">'[2]17A'!#REF!</definedName>
    <definedName name="OLE_LINK4_11" localSheetId="36">'[2]17B'!#REF!</definedName>
    <definedName name="OLE_LINK4_11" localSheetId="3">'[3]17B'!#REF!</definedName>
    <definedName name="OLE_LINK4_11" localSheetId="11">'[2]17B'!#REF!</definedName>
    <definedName name="OLE_LINK4_11">'[2]17B'!#REF!</definedName>
    <definedName name="OLE_LINK4_12" localSheetId="36">'[2]17C'!#REF!</definedName>
    <definedName name="OLE_LINK4_12" localSheetId="3">'[3]17C'!#REF!</definedName>
    <definedName name="OLE_LINK4_12" localSheetId="11">'[2]17C'!#REF!</definedName>
    <definedName name="OLE_LINK4_12">'[2]17C'!#REF!</definedName>
    <definedName name="OLE_LINK4_13" localSheetId="36">'[2]18'!#REF!</definedName>
    <definedName name="OLE_LINK4_13" localSheetId="3">'[3]18'!#REF!</definedName>
    <definedName name="OLE_LINK4_13" localSheetId="11">'[2]18'!#REF!</definedName>
    <definedName name="OLE_LINK4_13">'[2]18'!#REF!</definedName>
    <definedName name="OLE_LINK4_14" localSheetId="36">'[2]18 cd.'!#REF!</definedName>
    <definedName name="OLE_LINK4_14" localSheetId="3">'[3]18 cd.'!#REF!</definedName>
    <definedName name="OLE_LINK4_14" localSheetId="11">'[2]18 cd.'!#REF!</definedName>
    <definedName name="OLE_LINK4_14">'[2]18 cd.'!#REF!</definedName>
    <definedName name="OLE_LINK4_15" localSheetId="36">'[2]19'!#REF!</definedName>
    <definedName name="OLE_LINK4_15" localSheetId="3">'[3]19'!#REF!</definedName>
    <definedName name="OLE_LINK4_15" localSheetId="11">'[2]19'!#REF!</definedName>
    <definedName name="OLE_LINK4_15">'[2]19'!#REF!</definedName>
    <definedName name="OLE_LINK4_16" localSheetId="36">'[2]1A'!#REF!</definedName>
    <definedName name="OLE_LINK4_16" localSheetId="3">'[3]1A'!#REF!</definedName>
    <definedName name="OLE_LINK4_16" localSheetId="11">'[2]1A'!#REF!</definedName>
    <definedName name="OLE_LINK4_16">'[2]1A'!#REF!</definedName>
    <definedName name="OLE_LINK4_17" localSheetId="36">'[2]1B'!#REF!</definedName>
    <definedName name="OLE_LINK4_17" localSheetId="3">'[3]1B'!#REF!</definedName>
    <definedName name="OLE_LINK4_17" localSheetId="11">'[2]1B'!#REF!</definedName>
    <definedName name="OLE_LINK4_17">'[2]1B'!#REF!</definedName>
    <definedName name="OLE_LINK4_18" localSheetId="36">'[2]1C'!#REF!</definedName>
    <definedName name="OLE_LINK4_18" localSheetId="3">'[3]1C'!#REF!</definedName>
    <definedName name="OLE_LINK4_18" localSheetId="11">'[2]1C'!#REF!</definedName>
    <definedName name="OLE_LINK4_18">'[2]1C'!#REF!</definedName>
    <definedName name="OLE_LINK4_19" localSheetId="36">'[2]20'!#REF!</definedName>
    <definedName name="OLE_LINK4_19" localSheetId="3">'[3]20'!#REF!</definedName>
    <definedName name="OLE_LINK4_19" localSheetId="11">'[2]20'!#REF!</definedName>
    <definedName name="OLE_LINK4_19">'[2]20'!#REF!</definedName>
    <definedName name="OLE_LINK4_2" localSheetId="36">'[2]12'!#REF!</definedName>
    <definedName name="OLE_LINK4_2" localSheetId="3">'[3]12'!#REF!</definedName>
    <definedName name="OLE_LINK4_2" localSheetId="11">'[2]12'!#REF!</definedName>
    <definedName name="OLE_LINK4_2">'[2]12'!#REF!</definedName>
    <definedName name="OLE_LINK4_20" localSheetId="36">'[2]22'!#REF!</definedName>
    <definedName name="OLE_LINK4_20" localSheetId="3">'[3]22'!#REF!</definedName>
    <definedName name="OLE_LINK4_20" localSheetId="11">'[2]22'!#REF!</definedName>
    <definedName name="OLE_LINK4_20">'[2]22'!#REF!</definedName>
    <definedName name="OLE_LINK4_21" localSheetId="36">'[2]23'!#REF!</definedName>
    <definedName name="OLE_LINK4_21" localSheetId="3">'[3]23'!#REF!</definedName>
    <definedName name="OLE_LINK4_21" localSheetId="11">'[2]23'!#REF!</definedName>
    <definedName name="OLE_LINK4_21">'[2]23'!#REF!</definedName>
    <definedName name="OLE_LINK4_22" localSheetId="36">'[2]24'!#REF!</definedName>
    <definedName name="OLE_LINK4_22" localSheetId="3">'[3]24'!#REF!</definedName>
    <definedName name="OLE_LINK4_22" localSheetId="11">'[2]24'!#REF!</definedName>
    <definedName name="OLE_LINK4_22">'[2]24'!#REF!</definedName>
    <definedName name="OLE_LINK4_23" localSheetId="36">'[2]25A'!#REF!</definedName>
    <definedName name="OLE_LINK4_23" localSheetId="3">'[3]25A'!#REF!</definedName>
    <definedName name="OLE_LINK4_23" localSheetId="11">'[2]25A'!#REF!</definedName>
    <definedName name="OLE_LINK4_23">'[2]25A'!#REF!</definedName>
    <definedName name="OLE_LINK4_24" localSheetId="36">'[2]25B'!#REF!</definedName>
    <definedName name="OLE_LINK4_24" localSheetId="3">'[3]25B'!#REF!</definedName>
    <definedName name="OLE_LINK4_24" localSheetId="11">'[2]25B'!#REF!</definedName>
    <definedName name="OLE_LINK4_24">'[2]25B'!#REF!</definedName>
    <definedName name="OLE_LINK4_25" localSheetId="36">'[2]25C'!#REF!</definedName>
    <definedName name="OLE_LINK4_25" localSheetId="3">'[3]25C'!#REF!</definedName>
    <definedName name="OLE_LINK4_25" localSheetId="11">'[2]25C'!#REF!</definedName>
    <definedName name="OLE_LINK4_25">'[2]25C'!#REF!</definedName>
    <definedName name="OLE_LINK4_26" localSheetId="36">'[2]26A'!#REF!</definedName>
    <definedName name="OLE_LINK4_26" localSheetId="3">'[3]26A'!#REF!</definedName>
    <definedName name="OLE_LINK4_26" localSheetId="11">'[2]26A'!#REF!</definedName>
    <definedName name="OLE_LINK4_26">'[2]26A'!#REF!</definedName>
    <definedName name="OLE_LINK4_27" localSheetId="36">'[2]26B'!#REF!</definedName>
    <definedName name="OLE_LINK4_27" localSheetId="3">'[3]26B'!#REF!</definedName>
    <definedName name="OLE_LINK4_27" localSheetId="11">'[2]26B'!#REF!</definedName>
    <definedName name="OLE_LINK4_27">'[2]26B'!#REF!</definedName>
    <definedName name="OLE_LINK4_28" localSheetId="36">'[2]27A'!#REF!</definedName>
    <definedName name="OLE_LINK4_28" localSheetId="3">'[3]27A'!#REF!</definedName>
    <definedName name="OLE_LINK4_28" localSheetId="11">'[2]27A'!#REF!</definedName>
    <definedName name="OLE_LINK4_28">'[2]27A'!#REF!</definedName>
    <definedName name="OLE_LINK4_29" localSheetId="36">'[2]27B'!#REF!</definedName>
    <definedName name="OLE_LINK4_29" localSheetId="3">'[3]27B'!#REF!</definedName>
    <definedName name="OLE_LINK4_29" localSheetId="11">'[2]27B'!#REF!</definedName>
    <definedName name="OLE_LINK4_29">'[2]27B'!#REF!</definedName>
    <definedName name="OLE_LINK4_3" localSheetId="36">'[2]13'!#REF!</definedName>
    <definedName name="OLE_LINK4_3" localSheetId="3">'[3]13'!#REF!</definedName>
    <definedName name="OLE_LINK4_3" localSheetId="11">'[2]13'!#REF!</definedName>
    <definedName name="OLE_LINK4_3">'[2]13'!#REF!</definedName>
    <definedName name="OLE_LINK4_30" localSheetId="36">'[2]28A'!#REF!</definedName>
    <definedName name="OLE_LINK4_30" localSheetId="3">'[3]28A'!#REF!</definedName>
    <definedName name="OLE_LINK4_30" localSheetId="11">'[2]28A'!#REF!</definedName>
    <definedName name="OLE_LINK4_30">'[2]28A'!#REF!</definedName>
    <definedName name="OLE_LINK4_31" localSheetId="36">'[2]28B'!#REF!</definedName>
    <definedName name="OLE_LINK4_31" localSheetId="3">'[3]28B'!#REF!</definedName>
    <definedName name="OLE_LINK4_31" localSheetId="11">'[2]28B'!#REF!</definedName>
    <definedName name="OLE_LINK4_31">'[2]28B'!#REF!</definedName>
    <definedName name="OLE_LINK4_32" localSheetId="36">'[2]29A'!#REF!</definedName>
    <definedName name="OLE_LINK4_32" localSheetId="3">'[3]29A'!#REF!</definedName>
    <definedName name="OLE_LINK4_32" localSheetId="11">'[2]29A'!#REF!</definedName>
    <definedName name="OLE_LINK4_32">'[2]29A'!#REF!</definedName>
    <definedName name="OLE_LINK4_33" localSheetId="36">'[2]29B'!#REF!</definedName>
    <definedName name="OLE_LINK4_33" localSheetId="3">'[3]29B'!#REF!</definedName>
    <definedName name="OLE_LINK4_33" localSheetId="11">'[2]29B'!#REF!</definedName>
    <definedName name="OLE_LINK4_33">'[2]29B'!#REF!</definedName>
    <definedName name="OLE_LINK4_34" localSheetId="36">'[2]29D'!#REF!</definedName>
    <definedName name="OLE_LINK4_34" localSheetId="3">'[3]29D'!#REF!</definedName>
    <definedName name="OLE_LINK4_34" localSheetId="11">'[2]29D'!#REF!</definedName>
    <definedName name="OLE_LINK4_34">'[2]29D'!#REF!</definedName>
    <definedName name="OLE_LINK4_35" localSheetId="36">'[2]2A'!#REF!</definedName>
    <definedName name="OLE_LINK4_35" localSheetId="3">'[3]2A'!#REF!</definedName>
    <definedName name="OLE_LINK4_35" localSheetId="11">'[2]2A'!#REF!</definedName>
    <definedName name="OLE_LINK4_35">'[2]2A'!#REF!</definedName>
    <definedName name="OLE_LINK4_36" localSheetId="36">'[2]2B'!#REF!</definedName>
    <definedName name="OLE_LINK4_36" localSheetId="3">'[3]2B'!#REF!</definedName>
    <definedName name="OLE_LINK4_36" localSheetId="11">'[2]2B'!#REF!</definedName>
    <definedName name="OLE_LINK4_36">'[2]2B'!#REF!</definedName>
    <definedName name="OLE_LINK4_37" localSheetId="36">'[2]2C'!#REF!</definedName>
    <definedName name="OLE_LINK4_37" localSheetId="3">'[3]2C'!#REF!</definedName>
    <definedName name="OLE_LINK4_37" localSheetId="11">'[2]2C'!#REF!</definedName>
    <definedName name="OLE_LINK4_37">'[2]2C'!#REF!</definedName>
    <definedName name="OLE_LINK4_38" localSheetId="36">'[2]2D'!#REF!</definedName>
    <definedName name="OLE_LINK4_38" localSheetId="3">'[3]2D'!#REF!</definedName>
    <definedName name="OLE_LINK4_38" localSheetId="11">'[2]2D'!#REF!</definedName>
    <definedName name="OLE_LINK4_38">'[2]2D'!#REF!</definedName>
    <definedName name="OLE_LINK4_39" localSheetId="36">'[2]32'!#REF!</definedName>
    <definedName name="OLE_LINK4_39" localSheetId="3">'[3]32'!#REF!</definedName>
    <definedName name="OLE_LINK4_39" localSheetId="11">'[2]32'!#REF!</definedName>
    <definedName name="OLE_LINK4_39">'[2]32'!#REF!</definedName>
    <definedName name="OLE_LINK4_4" localSheetId="36">'[2]14A'!#REF!</definedName>
    <definedName name="OLE_LINK4_4" localSheetId="3">'[3]14A'!#REF!</definedName>
    <definedName name="OLE_LINK4_4" localSheetId="11">'[2]14A'!#REF!</definedName>
    <definedName name="OLE_LINK4_4">'[2]14A'!#REF!</definedName>
    <definedName name="OLE_LINK4_40" localSheetId="36">'[2]33.1'!#REF!</definedName>
    <definedName name="OLE_LINK4_40" localSheetId="3">'[3]33.1'!#REF!</definedName>
    <definedName name="OLE_LINK4_40" localSheetId="11">'[2]33.1'!#REF!</definedName>
    <definedName name="OLE_LINK4_40">'[2]33.1'!#REF!</definedName>
    <definedName name="OLE_LINK4_41" localSheetId="36">'[2]33.2'!#REF!</definedName>
    <definedName name="OLE_LINK4_41" localSheetId="3">'[3]33.2'!#REF!</definedName>
    <definedName name="OLE_LINK4_41" localSheetId="11">'[2]33.2'!#REF!</definedName>
    <definedName name="OLE_LINK4_41">'[2]33.2'!#REF!</definedName>
    <definedName name="OLE_LINK4_42" localSheetId="36">'[2]33.4.1'!#REF!</definedName>
    <definedName name="OLE_LINK4_42" localSheetId="3">'[3]33.4.1'!#REF!</definedName>
    <definedName name="OLE_LINK4_42" localSheetId="11">'[2]33.4.1'!#REF!</definedName>
    <definedName name="OLE_LINK4_42">'[2]33.4.1'!#REF!</definedName>
    <definedName name="OLE_LINK4_43" localSheetId="36">'[2]33.4.3'!#REF!</definedName>
    <definedName name="OLE_LINK4_43" localSheetId="3">'[3]33.4.3'!#REF!</definedName>
    <definedName name="OLE_LINK4_43" localSheetId="11">'[2]33.4.3'!#REF!</definedName>
    <definedName name="OLE_LINK4_43">'[2]33.4.3'!#REF!</definedName>
    <definedName name="OLE_LINK4_44" localSheetId="36">'[2]33.5'!#REF!</definedName>
    <definedName name="OLE_LINK4_44" localSheetId="3">'[3]33.5'!#REF!</definedName>
    <definedName name="OLE_LINK4_44" localSheetId="11">'[2]33.5'!#REF!</definedName>
    <definedName name="OLE_LINK4_44">'[2]33.5'!#REF!</definedName>
    <definedName name="OLE_LINK4_45" localSheetId="36">'[2]3A'!#REF!</definedName>
    <definedName name="OLE_LINK4_45" localSheetId="3">'[3]3A'!#REF!</definedName>
    <definedName name="OLE_LINK4_45" localSheetId="11">'[2]3A'!#REF!</definedName>
    <definedName name="OLE_LINK4_45">'[2]3A'!#REF!</definedName>
    <definedName name="OLE_LINK4_46" localSheetId="36">'[2]3A cd.'!#REF!</definedName>
    <definedName name="OLE_LINK4_46" localSheetId="3">'[3]3A cd.'!#REF!</definedName>
    <definedName name="OLE_LINK4_46" localSheetId="11">'[2]3A cd.'!#REF!</definedName>
    <definedName name="OLE_LINK4_46">'[2]3A cd.'!#REF!</definedName>
    <definedName name="OLE_LINK4_47" localSheetId="36">'[2]3B'!#REF!</definedName>
    <definedName name="OLE_LINK4_47" localSheetId="3">'[3]3B'!#REF!</definedName>
    <definedName name="OLE_LINK4_47" localSheetId="11">'[2]3B'!#REF!</definedName>
    <definedName name="OLE_LINK4_47">'[2]3B'!#REF!</definedName>
    <definedName name="OLE_LINK4_48" localSheetId="36">'[2]3B cd.'!#REF!</definedName>
    <definedName name="OLE_LINK4_48" localSheetId="3">'[3]3B cd.'!#REF!</definedName>
    <definedName name="OLE_LINK4_48" localSheetId="11">'[2]3B cd.'!#REF!</definedName>
    <definedName name="OLE_LINK4_48">'[2]3B cd.'!#REF!</definedName>
    <definedName name="OLE_LINK4_49" localSheetId="36">'[2]4'!#REF!</definedName>
    <definedName name="OLE_LINK4_49" localSheetId="3">'[3]4'!#REF!</definedName>
    <definedName name="OLE_LINK4_49" localSheetId="11">'[2]4'!#REF!</definedName>
    <definedName name="OLE_LINK4_49">'[2]4'!#REF!</definedName>
    <definedName name="OLE_LINK4_5" localSheetId="36">'[2]14B'!#REF!</definedName>
    <definedName name="OLE_LINK4_5" localSheetId="3">'[3]14B'!#REF!</definedName>
    <definedName name="OLE_LINK4_5" localSheetId="11">'[2]14B'!#REF!</definedName>
    <definedName name="OLE_LINK4_5">'[2]14B'!#REF!</definedName>
    <definedName name="OLE_LINK4_50" localSheetId="36">'[2]4 cd.'!#REF!</definedName>
    <definedName name="OLE_LINK4_50" localSheetId="3">'[3]4 cd.'!#REF!</definedName>
    <definedName name="OLE_LINK4_50" localSheetId="11">'[2]4 cd.'!#REF!</definedName>
    <definedName name="OLE_LINK4_50">'[2]4 cd.'!#REF!</definedName>
    <definedName name="OLE_LINK4_51" localSheetId="36">'[2]4A'!#REF!</definedName>
    <definedName name="OLE_LINK4_51" localSheetId="3">'[3]4A'!#REF!</definedName>
    <definedName name="OLE_LINK4_51" localSheetId="11">'[2]4A'!#REF!</definedName>
    <definedName name="OLE_LINK4_51">'[2]4A'!#REF!</definedName>
    <definedName name="OLE_LINK4_52" localSheetId="36">'[2]4A cd.'!#REF!</definedName>
    <definedName name="OLE_LINK4_52" localSheetId="3">'[3]4A cd.'!#REF!</definedName>
    <definedName name="OLE_LINK4_52" localSheetId="11">'[2]4A cd.'!#REF!</definedName>
    <definedName name="OLE_LINK4_52">'[2]4A cd.'!#REF!</definedName>
    <definedName name="OLE_LINK4_53" localSheetId="36">'[2]5A'!#REF!</definedName>
    <definedName name="OLE_LINK4_53" localSheetId="3">'[3]5A'!#REF!</definedName>
    <definedName name="OLE_LINK4_53" localSheetId="11">'[2]5A'!#REF!</definedName>
    <definedName name="OLE_LINK4_53">'[2]5A'!#REF!</definedName>
    <definedName name="OLE_LINK4_54" localSheetId="36">'[2]5B'!#REF!</definedName>
    <definedName name="OLE_LINK4_54" localSheetId="3">'[3]5B'!#REF!</definedName>
    <definedName name="OLE_LINK4_54" localSheetId="11">'[2]5B'!#REF!</definedName>
    <definedName name="OLE_LINK4_54">'[2]5B'!#REF!</definedName>
    <definedName name="OLE_LINK4_55" localSheetId="36">'[2]6'!#REF!</definedName>
    <definedName name="OLE_LINK4_55" localSheetId="3">'[3]6'!#REF!</definedName>
    <definedName name="OLE_LINK4_55" localSheetId="11">'[2]6'!#REF!</definedName>
    <definedName name="OLE_LINK4_55">'[2]6'!#REF!</definedName>
    <definedName name="OLE_LINK4_56" localSheetId="36">'[2]7A'!#REF!</definedName>
    <definedName name="OLE_LINK4_56" localSheetId="3">'[3]7A'!#REF!</definedName>
    <definedName name="OLE_LINK4_56" localSheetId="11">'[2]7A'!#REF!</definedName>
    <definedName name="OLE_LINK4_56">'[2]7A'!#REF!</definedName>
    <definedName name="OLE_LINK4_57" localSheetId="36">'[2]7B'!#REF!</definedName>
    <definedName name="OLE_LINK4_57" localSheetId="3">'[3]7B'!#REF!</definedName>
    <definedName name="OLE_LINK4_57" localSheetId="11">'[2]7B'!#REF!</definedName>
    <definedName name="OLE_LINK4_57">'[2]7B'!#REF!</definedName>
    <definedName name="OLE_LINK4_58" localSheetId="36">'[2]7B_1'!#REF!</definedName>
    <definedName name="OLE_LINK4_58" localSheetId="3">'[3]7B_1'!#REF!</definedName>
    <definedName name="OLE_LINK4_58" localSheetId="11">'[2]7B_1'!#REF!</definedName>
    <definedName name="OLE_LINK4_58">'[2]7B_1'!#REF!</definedName>
    <definedName name="OLE_LINK4_6" localSheetId="36">'[2]15A'!#REF!</definedName>
    <definedName name="OLE_LINK4_6" localSheetId="3">'[3]15A'!#REF!</definedName>
    <definedName name="OLE_LINK4_6" localSheetId="11">'[2]15A'!#REF!</definedName>
    <definedName name="OLE_LINK4_6">'[2]15A'!#REF!</definedName>
    <definedName name="OLE_LINK4_60" localSheetId="36">'[2]kapitały'!#REF!</definedName>
    <definedName name="OLE_LINK4_60" localSheetId="3">'[3]kapitały'!#REF!</definedName>
    <definedName name="OLE_LINK4_60" localSheetId="11">'[2]kapitały'!#REF!</definedName>
    <definedName name="OLE_LINK4_60">'[2]kapitały'!#REF!</definedName>
    <definedName name="OLE_LINK4_61" localSheetId="36">'[2]Nakłady inwest.'!#REF!</definedName>
    <definedName name="OLE_LINK4_61" localSheetId="3">'[3]Nakłady inwest.'!#REF!</definedName>
    <definedName name="OLE_LINK4_61" localSheetId="11">'[2]Nakłady inwest.'!#REF!</definedName>
    <definedName name="OLE_LINK4_61">'[2]Nakłady inwest.'!#REF!</definedName>
    <definedName name="OLE_LINK4_62" localSheetId="36">'[2]Pasywa'!#REF!</definedName>
    <definedName name="OLE_LINK4_62" localSheetId="3">'[3]Pasywa'!#REF!</definedName>
    <definedName name="OLE_LINK4_62" localSheetId="11">'[2]Pasywa'!#REF!</definedName>
    <definedName name="OLE_LINK4_62">'[2]Pasywa'!#REF!</definedName>
    <definedName name="OLE_LINK4_63" localSheetId="36">'[2]podpisy'!#REF!</definedName>
    <definedName name="OLE_LINK4_63" localSheetId="3">'[3]podpisy'!#REF!</definedName>
    <definedName name="OLE_LINK4_63" localSheetId="11">'[2]podpisy'!#REF!</definedName>
    <definedName name="OLE_LINK4_63">'[2]podpisy'!#REF!</definedName>
    <definedName name="OLE_LINK4_64" localSheetId="36">'[2]przepływy'!#REF!</definedName>
    <definedName name="OLE_LINK4_64" localSheetId="3">'[3]przepływy'!#REF!</definedName>
    <definedName name="OLE_LINK4_64" localSheetId="11">'[2]przepływy'!#REF!</definedName>
    <definedName name="OLE_LINK4_64">'[2]przepływy'!#REF!</definedName>
    <definedName name="OLE_LINK4_65" localSheetId="36">'[2]Ryzyko płynności'!#REF!</definedName>
    <definedName name="OLE_LINK4_65" localSheetId="3">'[3]Ryzyko płynności'!#REF!</definedName>
    <definedName name="OLE_LINK4_65" localSheetId="11">'[2]Ryzyko płynności'!#REF!</definedName>
    <definedName name="OLE_LINK4_65">'[2]Ryzyko płynności'!#REF!</definedName>
    <definedName name="OLE_LINK4_66" localSheetId="36">'[2]RZiS'!#REF!</definedName>
    <definedName name="OLE_LINK4_66" localSheetId="3">'[3]RZiS'!#REF!</definedName>
    <definedName name="OLE_LINK4_66" localSheetId="11">'[2]RZiS'!#REF!</definedName>
    <definedName name="OLE_LINK4_66">'[2]RZiS'!#REF!</definedName>
    <definedName name="OLE_LINK4_67" localSheetId="36">'[2]Zamort. koszt'!#REF!</definedName>
    <definedName name="OLE_LINK4_67" localSheetId="3">'[3]Zamort. koszt'!#REF!</definedName>
    <definedName name="OLE_LINK4_67" localSheetId="11">'[2]Zamort. koszt'!#REF!</definedName>
    <definedName name="OLE_LINK4_67">'[2]Zamort. koszt'!#REF!</definedName>
    <definedName name="OLE_LINK4_68" localSheetId="36">'[2]Zarządzanie kapitałem'!#REF!</definedName>
    <definedName name="OLE_LINK4_68" localSheetId="3">'[3]Zarządzanie kapitałem'!#REF!</definedName>
    <definedName name="OLE_LINK4_68" localSheetId="11">'[2]Zarządzanie kapitałem'!#REF!</definedName>
    <definedName name="OLE_LINK4_68">'[2]Zarządzanie kapitałem'!#REF!</definedName>
    <definedName name="OLE_LINK4_7" localSheetId="36">'[2]15B'!#REF!</definedName>
    <definedName name="OLE_LINK4_7" localSheetId="3">'[3]15B'!#REF!</definedName>
    <definedName name="OLE_LINK4_7" localSheetId="11">'[2]15B'!#REF!</definedName>
    <definedName name="OLE_LINK4_7">'[2]15B'!#REF!</definedName>
    <definedName name="OLE_LINK4_8" localSheetId="36">'[2]16A'!#REF!</definedName>
    <definedName name="OLE_LINK4_8" localSheetId="3">'[3]16A'!#REF!</definedName>
    <definedName name="OLE_LINK4_8" localSheetId="11">'[2]16A'!#REF!</definedName>
    <definedName name="OLE_LINK4_8">'[2]16A'!#REF!</definedName>
    <definedName name="OLE_LINK4_9" localSheetId="36">'[2]16B'!#REF!</definedName>
    <definedName name="OLE_LINK4_9" localSheetId="3">'[3]16B'!#REF!</definedName>
    <definedName name="OLE_LINK4_9" localSheetId="11">'[2]16B'!#REF!</definedName>
    <definedName name="OLE_LINK4_9">'[2]16B'!#REF!</definedName>
    <definedName name="pas">#REF!</definedName>
    <definedName name="paskorekty">#REF!</definedName>
    <definedName name="_xlnm.Print_Titles" localSheetId="6">'CF'!$1:$1</definedName>
    <definedName name="_xlnm.Print_Titles" localSheetId="19">'N.15B'!$1:$1</definedName>
    <definedName name="_xlnm.Print_Titles" localSheetId="20">'N.15C'!$1:$1</definedName>
    <definedName name="_xlnm.Print_Titles" localSheetId="21">'N.18'!$1:$1</definedName>
    <definedName name="_xlnm.Print_Titles" localSheetId="24">'N.20'!$1:$1</definedName>
    <definedName name="_xlnm.Print_Titles" localSheetId="25">'N.21'!$1:$1</definedName>
    <definedName name="_xlnm.Print_Titles" localSheetId="33">'N.30'!$1:$1</definedName>
    <definedName name="_xlnm.Print_Titles" localSheetId="2">'Pasywa'!$1:$1</definedName>
    <definedName name="_xlnm.Print_Titles" localSheetId="4">'RZiS'!$1:$1</definedName>
    <definedName name="we">'[3]28A'!#REF!</definedName>
    <definedName name="wrn.PBC._.Drukowane." localSheetId="7" hidden="1">{#N/A,#N/A,TRUE,"F-1";#N/A,#N/A,TRUE,"F-2"}</definedName>
    <definedName name="wrn.PBC._.Drukowane." localSheetId="23" hidden="1">{#N/A,#N/A,TRUE,"F-1";#N/A,#N/A,TRUE,"F-2"}</definedName>
    <definedName name="wrn.PBC._.Drukowane." localSheetId="4" hidden="1">{#N/A,#N/A,TRUE,"F-1";#N/A,#N/A,TRUE,"F-2"}</definedName>
    <definedName name="wrn.PBC._.Drukowane." localSheetId="11" hidden="1">{#N/A,#N/A,TRUE,"F-1";#N/A,#N/A,TRUE,"F-2"}</definedName>
    <definedName name="wrn.PBC._.Drukowane." hidden="1">{#N/A,#N/A,TRUE,"F-1";#N/A,#N/A,TRUE,"F-2"}</definedName>
    <definedName name="xzcZXca">'[3]7B_1'!#REF!</definedName>
  </definedNames>
  <calcPr fullCalcOnLoad="1"/>
</workbook>
</file>

<file path=xl/comments32.xml><?xml version="1.0" encoding="utf-8"?>
<comments xmlns="http://schemas.openxmlformats.org/spreadsheetml/2006/main">
  <authors>
    <author>Michalczyk Michał</author>
  </authors>
  <commentList>
    <comment ref="G17" authorId="0">
      <text>
        <r>
          <rPr>
            <sz val="9"/>
            <rFont val="Tahoma"/>
            <family val="2"/>
          </rPr>
          <t>pożyczki od Centauris</t>
        </r>
      </text>
    </comment>
    <comment ref="G18" authorId="0">
      <text>
        <r>
          <rPr>
            <sz val="9"/>
            <rFont val="Tahoma"/>
            <family val="2"/>
          </rPr>
          <t>inne</t>
        </r>
      </text>
    </comment>
    <comment ref="G16" authorId="0">
      <text>
        <r>
          <rPr>
            <sz val="9"/>
            <rFont val="Tahoma"/>
            <family val="2"/>
          </rPr>
          <t>30 - IPI</t>
        </r>
      </text>
    </comment>
  </commentList>
</comments>
</file>

<file path=xl/comments37.xml><?xml version="1.0" encoding="utf-8"?>
<comments xmlns="http://schemas.openxmlformats.org/spreadsheetml/2006/main">
  <authors>
    <author>Michalczyk Michał</author>
  </authors>
  <commentList>
    <comment ref="D16" authorId="0">
      <text>
        <r>
          <rPr>
            <b/>
            <sz val="8"/>
            <rFont val="Tahoma"/>
            <family val="2"/>
          </rPr>
          <t>25</t>
        </r>
        <r>
          <rPr>
            <sz val="8"/>
            <rFont val="Tahoma"/>
            <family val="2"/>
          </rPr>
          <t xml:space="preserve"> - nabycie udziałów/akcji CINCO-Centauris</t>
        </r>
      </text>
    </comment>
    <comment ref="C16" authorId="0">
      <text>
        <r>
          <rPr>
            <b/>
            <sz val="8"/>
            <rFont val="Tahoma"/>
            <family val="2"/>
          </rPr>
          <t>25</t>
        </r>
        <r>
          <rPr>
            <sz val="8"/>
            <rFont val="Tahoma"/>
            <family val="2"/>
          </rPr>
          <t xml:space="preserve"> - nabycie udziałów/akcji CINCO-Centauris</t>
        </r>
      </text>
    </comment>
    <comment ref="E16" authorId="0">
      <text>
        <r>
          <rPr>
            <b/>
            <sz val="9"/>
            <rFont val="Tahoma"/>
            <family val="2"/>
          </rPr>
          <t>(250)</t>
        </r>
        <r>
          <rPr>
            <sz val="9"/>
            <rFont val="Tahoma"/>
            <family val="2"/>
          </rPr>
          <t xml:space="preserve"> - wycofanie wkładu</t>
        </r>
      </text>
    </comment>
  </commentList>
</comments>
</file>

<file path=xl/comments38.xml><?xml version="1.0" encoding="utf-8"?>
<comments xmlns="http://schemas.openxmlformats.org/spreadsheetml/2006/main">
  <authors>
    <author>Michalczyk Michał</author>
  </authors>
  <commentList>
    <comment ref="O5" authorId="0">
      <text>
        <r>
          <rPr>
            <sz val="9"/>
            <rFont val="Tahoma"/>
            <family val="2"/>
          </rPr>
          <t>kwoty z bankowej wyceny kontraktów na 31.12.2015</t>
        </r>
      </text>
    </comment>
    <comment ref="O6" authorId="0">
      <text>
        <r>
          <rPr>
            <sz val="9"/>
            <rFont val="Tahoma"/>
            <family val="2"/>
          </rPr>
          <t>kwoty z bankowej wyceny kontraktów na 31.12.2015</t>
        </r>
      </text>
    </comment>
    <comment ref="O7" authorId="0">
      <text>
        <r>
          <rPr>
            <sz val="9"/>
            <rFont val="Tahoma"/>
            <family val="2"/>
          </rPr>
          <t>kwoty z bankowej wyceny kontraktów na 31.12.2015</t>
        </r>
      </text>
    </comment>
    <comment ref="O8" authorId="0">
      <text>
        <r>
          <rPr>
            <sz val="9"/>
            <rFont val="Tahoma"/>
            <family val="2"/>
          </rPr>
          <t>kwoty z bankowej wyceny kontraktów na 31.12.2015</t>
        </r>
      </text>
    </comment>
  </commentList>
</comments>
</file>

<file path=xl/sharedStrings.xml><?xml version="1.0" encoding="utf-8"?>
<sst xmlns="http://schemas.openxmlformats.org/spreadsheetml/2006/main" count="1645" uniqueCount="887">
  <si>
    <t>POZOSTAŁE PRZYCHODY OPERACYJNE</t>
  </si>
  <si>
    <t>POZOSTAŁE KOSZTY OPERACYJNE</t>
  </si>
  <si>
    <t xml:space="preserve">   - odpisy aktualizujące wartość należności</t>
  </si>
  <si>
    <t xml:space="preserve">   - odpis aktualizujący wartość towarów</t>
  </si>
  <si>
    <t>PRZYCHODY FINANSOWE</t>
  </si>
  <si>
    <t>Przychody finansowe z tytułu odsetek</t>
  </si>
  <si>
    <t xml:space="preserve">   - w tym od jednostek powiązanych</t>
  </si>
  <si>
    <t>Zysk (strata) netto przypadający na akcjonariuszy podmiotu dominującego</t>
  </si>
  <si>
    <t xml:space="preserve">   - związane z połączeniem z Ecoimpel</t>
  </si>
  <si>
    <t>Inne przychody finansowe</t>
  </si>
  <si>
    <t>Przychody finansowe, razem</t>
  </si>
  <si>
    <t>KOSZTY FINANSOWE</t>
  </si>
  <si>
    <t>Koszty z tytułu odsetek</t>
  </si>
  <si>
    <t>Inne koszty finansowe</t>
  </si>
  <si>
    <t>1. Podatek bieżący od dochodów roku bieżącego</t>
  </si>
  <si>
    <t>2. Korekty dotyczące lat ubiegłych</t>
  </si>
  <si>
    <t>Podatek bieżący razem</t>
  </si>
  <si>
    <t>1. Powstanie i odwrócenie różnic przejściowych</t>
  </si>
  <si>
    <t>Z aktywów finansowych</t>
  </si>
  <si>
    <t>2. Wpływ zmiany stawki podatkowej</t>
  </si>
  <si>
    <t>Podatek odroczony razem</t>
  </si>
  <si>
    <t>Podatek dochodowy razem</t>
  </si>
  <si>
    <t>PODATEK DOCHODOWY</t>
  </si>
  <si>
    <t>OBCIĄŻENIE WYNIKU FINANSOWEGO</t>
  </si>
  <si>
    <t>Podatek teoretyczny wg stawki 19%</t>
  </si>
  <si>
    <t>Dochody niepodlegające opodatkowaniu</t>
  </si>
  <si>
    <t>Koszty niestanowiące kosztów uzyskania przychodów</t>
  </si>
  <si>
    <t>a) aktualizacja wartości nieruchomości inwestycyjnych niepracujących</t>
  </si>
  <si>
    <t>b) odpisy aktualizujące aktywa</t>
  </si>
  <si>
    <t>c) rozwiązanie rezerwy</t>
  </si>
  <si>
    <t>e) zysk ze zbycia niefinansowych aktywów trwałych</t>
  </si>
  <si>
    <t>c) utworzone rezerwy</t>
  </si>
  <si>
    <t>ZYSK (STRATA) Z TYTUŁU PRZESZACOWANIA NIERUCHOMOŚCI INWESTYCYJNYCH PRACUJĄCYCH DO WARTOŚCI GODZIWEJ</t>
  </si>
  <si>
    <t>Przychody z tytułu wyceny nieruchomości inwestycyjnych pracujących</t>
  </si>
  <si>
    <t>Koszty z tytułu wyceny nieruchomości inwestycyjnych pracujących</t>
  </si>
  <si>
    <t>Straty podatkowe, z tytułu których nie rozpoznano aktywów z tytułu odroczonego podatku dochodowego</t>
  </si>
  <si>
    <t>149 Ostoja, 111 Centauris 50%</t>
  </si>
  <si>
    <t>161 - Arcelor Mittal, 93 - Centauris 50%</t>
  </si>
  <si>
    <t>291 - Ostoja, 67 - Centauris 50%</t>
  </si>
  <si>
    <t>Przeszacowanie podatku odroczonego - zmiana stawki podatkowej</t>
  </si>
  <si>
    <t>Obciążenie wyniku finansowego z tytułu podatku dochodowego</t>
  </si>
  <si>
    <t>Zakup wartości niematerialnych i prawnych</t>
  </si>
  <si>
    <t>Sprzedaż wartości niematerialnych i prawnych</t>
  </si>
  <si>
    <t>Pożyczki udzielone</t>
  </si>
  <si>
    <t>Pożyczki otrzymane</t>
  </si>
  <si>
    <t>WYNAGRODZENIA OSÓB ZARZĄDZAJĄCYCH I NADZORUJĄCYCH VANTAGE DEVELOPMENT</t>
  </si>
  <si>
    <t>Wynagrodzenia osób zarządzających Vantage Development S.A. i będących członkami Zarządu Spółki</t>
  </si>
  <si>
    <t>Wynagrodzenia osób nadzorujących Vantage Development S.A. i będących członkami Rady Nadzorczej</t>
  </si>
  <si>
    <t>"Gamma Office"</t>
  </si>
  <si>
    <t>Nieruchomość Serock koło Warszawy</t>
  </si>
  <si>
    <t>"Promenady Wrocławskie"</t>
  </si>
  <si>
    <t>Działka inwestycyjna z budynkiem magazynowo–biurowym - Wrocław, ul. Ślężna 116A</t>
  </si>
  <si>
    <t>"Słoneczne Sady"</t>
  </si>
  <si>
    <t>Wynagrodzenie osób zarządzających pozostałych spółek z Grupy Vantage Development i będących członkami Zarządu Spółki</t>
  </si>
  <si>
    <t>ODSETKI OD DŁUGOTERMINOWYCH I KRÓTKOTERMINOWYCH ZOBOWIĄZAŃ FINANSOWYCH</t>
  </si>
  <si>
    <t>Odsetki zrealizowane</t>
  </si>
  <si>
    <t xml:space="preserve">   - do 3 miesięcy</t>
  </si>
  <si>
    <t xml:space="preserve">   - powyżej 12 miesięcy</t>
  </si>
  <si>
    <t xml:space="preserve">   - od 3 do 12 miesięcy</t>
  </si>
  <si>
    <t>Zobowiązania z tytułu leasingu finansowego, płatne w okresie:</t>
  </si>
  <si>
    <t>N/D</t>
  </si>
  <si>
    <t>wpisz ręcznie</t>
  </si>
  <si>
    <t>Stan na początek okresu</t>
  </si>
  <si>
    <t>ZMIANA STANU NALEŻNOŚCI</t>
  </si>
  <si>
    <t>Przychody ze sprzedaży</t>
  </si>
  <si>
    <t>Zysk (strata) brutto ze sprzedaży</t>
  </si>
  <si>
    <t>IV.</t>
  </si>
  <si>
    <t>V.</t>
  </si>
  <si>
    <t>VI.</t>
  </si>
  <si>
    <t>VII.</t>
  </si>
  <si>
    <t>VIII.</t>
  </si>
  <si>
    <t>Zobowiązania długoterminowe</t>
  </si>
  <si>
    <t>IX.</t>
  </si>
  <si>
    <t>Zobowiązania krótkoterminowe</t>
  </si>
  <si>
    <t>X.</t>
  </si>
  <si>
    <t>Aktywa trwałe</t>
  </si>
  <si>
    <t>XI.</t>
  </si>
  <si>
    <t>Aktywa obrotowe</t>
  </si>
  <si>
    <t>XII.</t>
  </si>
  <si>
    <t>Suma aktywów</t>
  </si>
  <si>
    <t>KRÓTKOTERMINOWE ZOBOWIĄZANIA POZOSTAŁE</t>
  </si>
  <si>
    <t>Krótkoterminowe zobowiązania finansowe, razem</t>
  </si>
  <si>
    <t>Noty dodatkowe do sprawozdania z przepływów pieniężnych</t>
  </si>
  <si>
    <t xml:space="preserve">   - kredyty i pożyczki</t>
  </si>
  <si>
    <t xml:space="preserve">   - zobowiązania inwestycyjne</t>
  </si>
  <si>
    <t xml:space="preserve">   - zmiana stanu związana ze sprzedażą spółki</t>
  </si>
  <si>
    <t>ZMIANA STANU ZAPASÓW</t>
  </si>
  <si>
    <t xml:space="preserve">   - bilansowa zmiana stanu zapasów</t>
  </si>
  <si>
    <t xml:space="preserve">   - odsetki aktywowane na zapas</t>
  </si>
  <si>
    <t xml:space="preserve">   - BO spółki nabytej</t>
  </si>
  <si>
    <t>ZMIANA STANU REZERW</t>
  </si>
  <si>
    <t>Koszty finansowe</t>
  </si>
  <si>
    <t>Przychody finansowe</t>
  </si>
  <si>
    <t xml:space="preserve">   - bilansowa zmiana stanu rezerw</t>
  </si>
  <si>
    <t xml:space="preserve">   - odpisy aktualizujące wartość wartości niematerialnych</t>
  </si>
  <si>
    <t>NAKŁADY INWESTYCYJNE</t>
  </si>
  <si>
    <t xml:space="preserve">   - odpis aktualizujący wartość aktywów finansowych dostępnych do sprzedaży</t>
  </si>
  <si>
    <t xml:space="preserve">   - odpis aktualizujący wartość inwestycji utrzymanych do terminu zapadalności</t>
  </si>
  <si>
    <t xml:space="preserve">   - odpis aktualizujący wartość nieruchomości inwestycyjnych</t>
  </si>
  <si>
    <t xml:space="preserve">   - odpis aktualizujący wartości niematerialne inwestycyjne</t>
  </si>
  <si>
    <t xml:space="preserve">   - odpis aktualizujący aktywa długoter. przeznaczone do sprzedaży</t>
  </si>
  <si>
    <t xml:space="preserve">   - kary, grzywny, odszkodowania</t>
  </si>
  <si>
    <t xml:space="preserve">   - poniesione z tytułu cesjonowanych należności</t>
  </si>
  <si>
    <t>Nieruchomości inwestycyjne pracujące</t>
  </si>
  <si>
    <t>Nieruchomości inwestycyjne niepracujące</t>
  </si>
  <si>
    <t>nota wypełniana ręcznie</t>
  </si>
  <si>
    <t>- roszczenia sporne wobec spółek</t>
  </si>
  <si>
    <t>- rezerwa na urlopy</t>
  </si>
  <si>
    <t>- rezerwa na premie</t>
  </si>
  <si>
    <t xml:space="preserve">IRE </t>
  </si>
  <si>
    <t>IPC</t>
  </si>
  <si>
    <t>IPP, EPS, FDW</t>
  </si>
  <si>
    <t>- z tytułu zakupu aktywów trwałych (inwestycyjne)</t>
  </si>
  <si>
    <t>- zaliczka otrzymana w związku z zawarciem umowy  przedwstępnej sprzedaży udziałów</t>
  </si>
  <si>
    <t xml:space="preserve">- </t>
  </si>
  <si>
    <t xml:space="preserve">     - inne środki trwałe</t>
  </si>
  <si>
    <t>w tys. zł</t>
  </si>
  <si>
    <t>w tys. EUR</t>
  </si>
  <si>
    <t>ROCZNE</t>
  </si>
  <si>
    <t>Inne skumulowane całkowite dochody</t>
  </si>
  <si>
    <t>Wpływ zawartych skutecznych transakcji zabezpieczających przepływy pieniężne</t>
  </si>
  <si>
    <t>Kwota przeniesiona do zysku lub straty z tytułu rozliczenia instrumentów
zabezpieczających</t>
  </si>
  <si>
    <t>Zobowiązania krótkoterminowe z tytułu leasingu finansowego</t>
  </si>
  <si>
    <t>Rezerwy krótkoterminowe</t>
  </si>
  <si>
    <t>Pasywa razem – suma I+II+III</t>
  </si>
  <si>
    <t xml:space="preserve">   - wycena zawartych kontraktów terminowych</t>
  </si>
  <si>
    <t>E.</t>
  </si>
  <si>
    <t>F.</t>
  </si>
  <si>
    <t>G.</t>
  </si>
  <si>
    <t>I.</t>
  </si>
  <si>
    <t>"Delta 44"</t>
  </si>
  <si>
    <t>Aktywa finansowe wyceniane w wartości godziwej przez wynik finansowy</t>
  </si>
  <si>
    <t>Aktywa finansowe dostępne do sprzedaży</t>
  </si>
  <si>
    <t>Zobowiązania finansowe</t>
  </si>
  <si>
    <t>PVD</t>
  </si>
  <si>
    <t>inne</t>
  </si>
  <si>
    <t>GK VAN</t>
  </si>
  <si>
    <t xml:space="preserve">   - koszty dotyczące emisji obligacji</t>
  </si>
  <si>
    <t>ZITA</t>
  </si>
  <si>
    <t>pod.odroczony</t>
  </si>
  <si>
    <t>wycena instr. Poch.</t>
  </si>
  <si>
    <t>rozliczenie instr.poch.</t>
  </si>
  <si>
    <t>Kwoty odniesione na kapitał z aktualizacji wyceny - stan na 31.12.2013</t>
  </si>
  <si>
    <t>Wolumen
[tys. zł]*</t>
  </si>
  <si>
    <t>1.</t>
  </si>
  <si>
    <t>2.</t>
  </si>
  <si>
    <t>3.</t>
  </si>
  <si>
    <t>4.</t>
  </si>
  <si>
    <t>Inne skumulowane całkowite dochody, RAZEM</t>
  </si>
  <si>
    <t>INNE SKUMULOWANE CAŁKOWITE DOCHODY
w podziale na akcjonariuszy</t>
  </si>
  <si>
    <t>5.</t>
  </si>
  <si>
    <t>6.</t>
  </si>
  <si>
    <t>Nota</t>
  </si>
  <si>
    <t xml:space="preserve">Wartość firmy </t>
  </si>
  <si>
    <t>Rzeczowe aktywa trwałe</t>
  </si>
  <si>
    <t>AKTYWA</t>
  </si>
  <si>
    <t>II.</t>
  </si>
  <si>
    <t>Zapasy</t>
  </si>
  <si>
    <t>ŚRODKI TRWAŁE BILANSOWE (STRUKTURA WŁASNOŚCIOWA)</t>
  </si>
  <si>
    <t>a) własne</t>
  </si>
  <si>
    <t>b) używane na podstawie umowy leasingu finansowego</t>
  </si>
  <si>
    <t>NOTA 2D</t>
  </si>
  <si>
    <t>Razem</t>
  </si>
  <si>
    <t>[dodaj pozycję]</t>
  </si>
  <si>
    <t>powyżej 5 lat</t>
  </si>
  <si>
    <t>Zobowiązania z tytułu leasingu operacyjnego – Spółka jako leasingobiorca</t>
  </si>
  <si>
    <t>Minimalne opłaty leasingowe z tytułu leasingu operacyjnego ujęte w sprawozdaniu z całkowitych dochodów</t>
  </si>
  <si>
    <t>Wartość opłat z tytułu wieczystego użytkowania gruntu ujętych w sprawozdaniu z całkowitych dochodów</t>
  </si>
  <si>
    <t>Przychody ze sprzedaży usług, produktów, materiałów i towarów:</t>
  </si>
  <si>
    <t>Pozycja zabezpieczana</t>
  </si>
  <si>
    <t>Instrument zabezpieczający/ zabezpieczane ryzyko</t>
  </si>
  <si>
    <t>Kredyt w walucie obcej (EUR)/ ryzyko walutowe</t>
  </si>
  <si>
    <t>IRS/ ryzyko stopy procentowej</t>
  </si>
  <si>
    <t>12-2015</t>
  </si>
  <si>
    <t>Data rozliczenia</t>
  </si>
  <si>
    <t>* Pozycja obejmuje członków Zarządu i Rady Nadzorczej Emitenta i spółek Grupy Kapitałowej, ich małżonków, rodzeństwo, wstępnych, zstępnych oraz inne bliskie im osoby.</t>
  </si>
  <si>
    <t>** Pozycja obejmuje jednostki powiązane poprzez kluczowe kierownictwo.</t>
  </si>
  <si>
    <t>Pozostałe aktywa</t>
  </si>
  <si>
    <t>1.1</t>
  </si>
  <si>
    <t>1.2</t>
  </si>
  <si>
    <t>1.3</t>
  </si>
  <si>
    <t>Zyski zatrzymane</t>
  </si>
  <si>
    <t>1.4</t>
  </si>
  <si>
    <t>Kapitał własny (suma 1-2)</t>
  </si>
  <si>
    <t>Zobowiązania z tytułu dostaw i usług oraz pozostałe</t>
  </si>
  <si>
    <t>Zysk (strata) ze sprzedaży nieruchomości inwestycyjnych</t>
  </si>
  <si>
    <t>przypadający na akcjonariuszy podmiotu dominującego</t>
  </si>
  <si>
    <t>przypadający na udziałowców niekontrolujących</t>
  </si>
  <si>
    <t>Pozostałe kapitały rezerwowe</t>
  </si>
  <si>
    <t>Różnice kursowe z przeliczenia jednostek zagranicznych</t>
  </si>
  <si>
    <t>Niepodzielony wynik finansowy*</t>
  </si>
  <si>
    <t xml:space="preserve">   - koszty rozliczane w czasie - część długoterminowa</t>
  </si>
  <si>
    <t>Pozostałe przychody</t>
  </si>
  <si>
    <t xml:space="preserve">   - zwiększenia</t>
  </si>
  <si>
    <t>Środki pieniężne i ich ekwiwalenty</t>
  </si>
  <si>
    <t>- transfer do rezerw długoterminowych</t>
  </si>
  <si>
    <t>Kapitał rezerwowy z aktualizacji wyceny</t>
  </si>
  <si>
    <t xml:space="preserve">   - kapitał rezerwowy z aktualizacji wyceny</t>
  </si>
  <si>
    <t xml:space="preserve">   - różnice kursowe z przeliczenia jednostek zagranicznych</t>
  </si>
  <si>
    <t xml:space="preserve">   - niepodzielony wynik finansowy</t>
  </si>
  <si>
    <t>Koszty ogólnego zarządu</t>
  </si>
  <si>
    <t>Zobowiązania z tytułu obligacji</t>
  </si>
  <si>
    <t>Harmonogram spłaty</t>
  </si>
  <si>
    <t>Data emisji</t>
  </si>
  <si>
    <t>Rodzaj</t>
  </si>
  <si>
    <t>Zobowiązania z tytułu obligacji RAZEM, w tym</t>
  </si>
  <si>
    <t>zobowiązania długoterminowe</t>
  </si>
  <si>
    <t>zobowiązania krótkoterminowe</t>
  </si>
  <si>
    <t xml:space="preserve">inwestycyjny </t>
  </si>
  <si>
    <t>Centauris IPD Invest Sp. z o.o. S.K.A.</t>
  </si>
  <si>
    <t xml:space="preserve">   - odpis aktualizujący wartość inwestycji utrzymanych do terminu wymagalności</t>
  </si>
  <si>
    <t xml:space="preserve">   - odpis aktualizujący wartość pożyczek</t>
  </si>
  <si>
    <t>Wpływ podatkowy wyników bieżących spółek osobowych z Grupy</t>
  </si>
  <si>
    <t>Zobowiązania krótkoterminowe (suma 1-6)</t>
  </si>
  <si>
    <t>Przedpłaty na zakup lokali</t>
  </si>
  <si>
    <t>Koszt własny sprzedaży (suma I-III)</t>
  </si>
  <si>
    <t xml:space="preserve">   - odpis aktualizujący aktywa finansowe dostępne do sprzedaży</t>
  </si>
  <si>
    <t xml:space="preserve">   - odpis aktualizujący wartość aktywów finansowych wycenianych wg wartości godziwej przez wynik finansowy</t>
  </si>
  <si>
    <t>WYLICZENIE ZYSKU (STRATY) NA JEDNĄ AKCJĘ</t>
  </si>
  <si>
    <t>Zysk (strata) na jedną akcję (w PLN)</t>
  </si>
  <si>
    <t>Zysk (strata) netto przypadający na zwykłych akcjonariuszy spółki (tys. zł)</t>
  </si>
  <si>
    <t xml:space="preserve">   1. środki pieniężne w kasie i na rachunkach</t>
  </si>
  <si>
    <t xml:space="preserve">   2. inne środki pieniężne</t>
  </si>
  <si>
    <t xml:space="preserve">   3. inne aktywa pieniężne</t>
  </si>
  <si>
    <t>Minimalne raty leasingowe</t>
  </si>
  <si>
    <t>Wartość bieżąca minimalnych rat leasingowych</t>
  </si>
  <si>
    <t>Do jednego roku:</t>
  </si>
  <si>
    <t xml:space="preserve">   do 1 miesiąca</t>
  </si>
  <si>
    <t xml:space="preserve">   od 1 do 3 miesięcy</t>
  </si>
  <si>
    <t xml:space="preserve">   od 3 do 6 miesięcy</t>
  </si>
  <si>
    <t xml:space="preserve">   od 6 do 12 miesięcy</t>
  </si>
  <si>
    <t>Od jednego roku do pięciu lat włącznie</t>
  </si>
  <si>
    <t>Powyżej pięciu lat</t>
  </si>
  <si>
    <t xml:space="preserve">   - spisanie zapasów do wartości godziwej</t>
  </si>
  <si>
    <t>Długoterminowe należności z tytułu leasingu finansowego (płatne w okresie powyżej 12 m-cy)</t>
  </si>
  <si>
    <t>Krótkoterminowe należności z tytułu leasingu finansowego (płatne w okresie powyżej 12 m-cy)</t>
  </si>
  <si>
    <t>Amortyzacja</t>
  </si>
  <si>
    <t>Przepływy pieniężne netto z działalności operacyjnej (I+II)</t>
  </si>
  <si>
    <t>Przepływy pieniężne netto z działalności inwestycyjnej (I+II)</t>
  </si>
  <si>
    <t>Przepływy pieniężne netto z działalności finansowej (I+II)</t>
  </si>
  <si>
    <t>Przepływy pieniężne netto, razem (A.III+B.III+C.III)</t>
  </si>
  <si>
    <t>Środki pieniężne na koniec okresu (F+D), w tym:</t>
  </si>
  <si>
    <t>ZOBOWIĄZANIA Z TYTUŁU LEASINGU FINANSOWEGO
(dla leasingobiorcy)</t>
  </si>
  <si>
    <t>c) wykorzystanie z tytułu:</t>
  </si>
  <si>
    <t>Płatności zobowiązań z tytułu umów leasingu finansowego</t>
  </si>
  <si>
    <t>PRZYCHODY NETTO ZE SPRZEDAŻY PRODUKTÓW 
(struktura rzeczowa - rodzaje działalności)</t>
  </si>
  <si>
    <t>Pozostałe przychody operacyjne, razem</t>
  </si>
  <si>
    <t>Pozostałe koszty operacyjne, razem</t>
  </si>
  <si>
    <t>Koszty finansowe, razem</t>
  </si>
  <si>
    <t>Zmiana stanu rezerw, razem</t>
  </si>
  <si>
    <t>Zmiana stanu należności, razem</t>
  </si>
  <si>
    <t>Zmiana stanu zapasów, razem</t>
  </si>
  <si>
    <t>Środki trwałe bilansowe, razem</t>
  </si>
  <si>
    <t>Środki trwałe używane na podstawie umów leasingu finansowego, razem</t>
  </si>
  <si>
    <t>NIERUCHOMOŚCI INWESTYCYJNE NIEPRACUJĄCE W PODZIALE NA PROJEKTY INWESTYCYJNE</t>
  </si>
  <si>
    <t>NIERUCHOMOŚCI INWESTYCYJNE PRACUJĄCE W PODZIALE NA PROJEKTY INWESTYCYJNE</t>
  </si>
  <si>
    <t>NIERUCHOMOŚCI INWESTYCYJNE PRACUJĄCE</t>
  </si>
  <si>
    <t>A.</t>
  </si>
  <si>
    <t>KAPITAŁY WŁASNE I ZOBOWIĄZANIA</t>
  </si>
  <si>
    <t>Kapitał własny jednostki dominującej:</t>
  </si>
  <si>
    <t>Przychody z nieruchomości inwestycyjnych pracujących</t>
  </si>
  <si>
    <t xml:space="preserve">Przychody ze sprzedaży lokali </t>
  </si>
  <si>
    <t>Koszty wytworzenia sprzedanych lokali</t>
  </si>
  <si>
    <t>Zysk ze zbycia niefinansowych aktywów  trwałych</t>
  </si>
  <si>
    <t>Odpisy aktualizujące aktywa</t>
  </si>
  <si>
    <t>B.</t>
  </si>
  <si>
    <t>Odsetki</t>
  </si>
  <si>
    <t>INNE SKUMULOWANE CAŁKOWITE DOCHODY</t>
  </si>
  <si>
    <t>Podatek odroczony</t>
  </si>
  <si>
    <t>C.</t>
  </si>
  <si>
    <t>Część bieżąca</t>
  </si>
  <si>
    <t>Część odroczona</t>
  </si>
  <si>
    <t>D.</t>
  </si>
  <si>
    <t>Inne całkowite dochody</t>
  </si>
  <si>
    <t>Całkowite dochody ogółem</t>
  </si>
  <si>
    <t>Kapitał zapasowy</t>
  </si>
  <si>
    <t>RAZEM</t>
  </si>
  <si>
    <t>PLN'000</t>
  </si>
  <si>
    <t>Całkowite dochody ogółem, w tym:</t>
  </si>
  <si>
    <t>- inne</t>
  </si>
  <si>
    <t xml:space="preserve">Przepływy środków pieniężnych z działalności operacyjnej </t>
  </si>
  <si>
    <t>Zysk (strata) netto</t>
  </si>
  <si>
    <t>Korekty razem</t>
  </si>
  <si>
    <t>(Zyski) straty z tytułu różnic kursowych</t>
  </si>
  <si>
    <t>Odsetki i udziały w zyskach (dywidendy)</t>
  </si>
  <si>
    <t>(Zysk) strata z tytułu działalności inwestycyjnej</t>
  </si>
  <si>
    <t>Zmiana stanu rezerw</t>
  </si>
  <si>
    <t>Zmiana stanu zapasów</t>
  </si>
  <si>
    <t>7.</t>
  </si>
  <si>
    <t>Zmiana stanu należności</t>
  </si>
  <si>
    <t>Zmiana stanu rozliczeń międzyokresowych</t>
  </si>
  <si>
    <t>Inne korekty</t>
  </si>
  <si>
    <t xml:space="preserve">Przepływy środków pieniężnych z działalności inwestycyjnej </t>
  </si>
  <si>
    <t xml:space="preserve">Wpływy </t>
  </si>
  <si>
    <t>Zbycie wartości niematerialnych oraz rzeczowych aktywów trwałych</t>
  </si>
  <si>
    <t>przypadające na akcjonariuszy podmiotu dominującego</t>
  </si>
  <si>
    <t>przypadające na udziałowców niekontrolujących</t>
  </si>
  <si>
    <t>Podstawowy zysk (strata) na jedną akcję (w zł)</t>
  </si>
  <si>
    <t>Rozwodniony zysk (strata) na jedną akcję (w zł)</t>
  </si>
  <si>
    <t>Podstawowy zysk (strata) netto na akcję przypadający na akcjonariuszy podmiotu dominującego (w zł/ EUR)</t>
  </si>
  <si>
    <t xml:space="preserve">Zbycie inwestycji w nieruchomości oraz wartości niematerialne </t>
  </si>
  <si>
    <t>Inne wpływy inwestycyjne</t>
  </si>
  <si>
    <t>a) w jednostkach powiązanych</t>
  </si>
  <si>
    <t xml:space="preserve">b) w pozostałych jednostkach </t>
  </si>
  <si>
    <t xml:space="preserve">    - spłata udzielonych pożyczek długoterminowych </t>
  </si>
  <si>
    <t>ŚRODKI TRWAŁE UŻYWANE NA PODSTAWIE UMÓW LEASINGU FINANSOWEGO</t>
  </si>
  <si>
    <t>Zyski zatrzymane, razem</t>
  </si>
  <si>
    <t>Koszty sprzedaży</t>
  </si>
  <si>
    <t>H.</t>
  </si>
  <si>
    <t>Ujemne różnice przejściowe, od których nie rozpoznano aktywów z tytułu odroczonego podatku dochodowego</t>
  </si>
  <si>
    <t>Średnia ważona liczba akcji w okresie</t>
  </si>
  <si>
    <t>Wyszczególnienie</t>
  </si>
  <si>
    <t xml:space="preserve">    - spłata udzielonych pożyczek</t>
  </si>
  <si>
    <t xml:space="preserve">   - sprzedaż usług najmu i dzierżawy</t>
  </si>
  <si>
    <t xml:space="preserve">   w tym: od jednostek powiązanych</t>
  </si>
  <si>
    <t xml:space="preserve">   - sprzedaż usług zarządzania projektami</t>
  </si>
  <si>
    <t xml:space="preserve">   - sprzedaż usług pozyskiwania projektów</t>
  </si>
  <si>
    <t xml:space="preserve">   - sprzedaż usług przygotowania projektów</t>
  </si>
  <si>
    <t xml:space="preserve">   - sprzedaż usług sprzedaży i marketingu</t>
  </si>
  <si>
    <t xml:space="preserve">   - sprzedaż usług zarządzania nieruchomościami</t>
  </si>
  <si>
    <t>Minus: koszty do poniesienia w kolejnych okresach</t>
  </si>
  <si>
    <t xml:space="preserve">   - sprzedaż pozostałych usług</t>
  </si>
  <si>
    <t>Grzegorz Dzik</t>
  </si>
  <si>
    <t>Józef Biegaj</t>
  </si>
  <si>
    <t xml:space="preserve">   - pozostałe kapitały rezerwowe</t>
  </si>
  <si>
    <t>NOTY OBJAŚNIAJĄCE DO SPRAWOZDANIA Z CAŁKOWITYCH DOCHODÓW</t>
  </si>
  <si>
    <t xml:space="preserve">   - w tym: od jednostek powiązanych</t>
  </si>
  <si>
    <t>a) od kredytów i pożyczek</t>
  </si>
  <si>
    <t>Należności krótkoterminowe</t>
  </si>
  <si>
    <t xml:space="preserve">    - udzielone pożyczki</t>
  </si>
  <si>
    <t>SKONSOLIDOWANE SPRAWOZDANIE Z CAŁKOWITYCH DOCHODÓW</t>
  </si>
  <si>
    <t>Wynik finansowy za rok obrotowy</t>
  </si>
  <si>
    <t>Inne przychody operacyjne</t>
  </si>
  <si>
    <t>Inne koszty opercyjne</t>
  </si>
  <si>
    <t xml:space="preserve">   - zmiana stanu związana z wyceną kontraktu terminowego ujętego w innych całkowitych dochodach</t>
  </si>
  <si>
    <t>Zysk ze zbycia inwestycji</t>
  </si>
  <si>
    <t>Inne</t>
  </si>
  <si>
    <t>Rezerwy długoterminowe</t>
  </si>
  <si>
    <t>Długoterminowe pożyczki i kredyty bankowe</t>
  </si>
  <si>
    <t xml:space="preserve">   - transfer z zapasów do nieruchomości inwestcyjnych</t>
  </si>
  <si>
    <t>Zobowiązania długoterminowe z tytułu leasingu finansowego</t>
  </si>
  <si>
    <t>Pozostałe zobowiązania długoterminowe</t>
  </si>
  <si>
    <t>III.</t>
  </si>
  <si>
    <t>Krótkoterminowe pożyczki i kredyty bankowe</t>
  </si>
  <si>
    <t>Zobowiązania z tytułu podatku bieżącego</t>
  </si>
  <si>
    <t xml:space="preserve">   - spisanie należności handlowych</t>
  </si>
  <si>
    <t xml:space="preserve">   - darowizny</t>
  </si>
  <si>
    <t>Wykorzystanie uprzednio nierozpoznanych strat podatkowych</t>
  </si>
  <si>
    <t>a) z tytułu udzielonych pożyczek</t>
  </si>
  <si>
    <t>b) pozostałe odsetki</t>
  </si>
  <si>
    <t>a) dodatnie różnice kursowe</t>
  </si>
  <si>
    <t xml:space="preserve">   - zrealizowane</t>
  </si>
  <si>
    <t xml:space="preserve">   - niezrealizowane</t>
  </si>
  <si>
    <t>b) zmniejszenie odpisu aktualizującego wartość wyceny (z tytułu):</t>
  </si>
  <si>
    <t xml:space="preserve">   - usługa pośrednictwa w pozyskaniu najemców nieruchomości inwestycyjnych</t>
  </si>
  <si>
    <t xml:space="preserve">   - odsetek od należności</t>
  </si>
  <si>
    <t>do 1 roku</t>
  </si>
  <si>
    <t>powyżej 1 roku do 2 lat</t>
  </si>
  <si>
    <t>powyżej 2 lat do 3 lat</t>
  </si>
  <si>
    <t>powyżej 3 lat do 4 lat</t>
  </si>
  <si>
    <t>powyżej 4 lat do 5 lat</t>
  </si>
  <si>
    <t xml:space="preserve">   - pozostałe</t>
  </si>
  <si>
    <t>d) sprzedaż wierzytelności</t>
  </si>
  <si>
    <t>ZYSKI ZATRZYMANE</t>
  </si>
  <si>
    <t>Kapitał podstawowy</t>
  </si>
  <si>
    <t>Forma zabezpieczenia</t>
  </si>
  <si>
    <t>Seria/
Emisja</t>
  </si>
  <si>
    <t>Wartość serii/emisji według wartości nominalnej</t>
  </si>
  <si>
    <t>D</t>
  </si>
  <si>
    <t>Liczba akcji razem</t>
  </si>
  <si>
    <t>01.01.2013-30.06.2013</t>
  </si>
  <si>
    <t>Wartość nominalna jednej akcji w PLN</t>
  </si>
  <si>
    <t>Brak</t>
  </si>
  <si>
    <t>Gotówka</t>
  </si>
  <si>
    <t>Aport</t>
  </si>
  <si>
    <t>30-01-1996</t>
  </si>
  <si>
    <t>19-01-1999</t>
  </si>
  <si>
    <t>08-03-2008</t>
  </si>
  <si>
    <t>09-05-2008</t>
  </si>
  <si>
    <t xml:space="preserve">Rodzaj zabezpieczenia </t>
  </si>
  <si>
    <t>Hipoteka</t>
  </si>
  <si>
    <t>Zastaw na środkach trwałych</t>
  </si>
  <si>
    <t>ZIT</t>
  </si>
  <si>
    <t>UWAGA: uzupełnienie ręczne</t>
  </si>
  <si>
    <t>b) pozostałe, w tym:</t>
  </si>
  <si>
    <t>c) pozostałe, w tym:</t>
  </si>
  <si>
    <t>d) strata ze zbycia niefinansowych aktywów trwałych</t>
  </si>
  <si>
    <t>UWAGA korekta ręczna !!!</t>
  </si>
  <si>
    <t>Przewłaszczenie środków trwałych</t>
  </si>
  <si>
    <t>Przewłaszczenie zapasów</t>
  </si>
  <si>
    <t>Podatek dochodowy (suma 1-2)</t>
  </si>
  <si>
    <t>obligacje VAN</t>
  </si>
  <si>
    <t xml:space="preserve">Przewłaszczenie na innych aktywach </t>
  </si>
  <si>
    <t>Cesje wierzytelności</t>
  </si>
  <si>
    <t>Kaucje pieniężne</t>
  </si>
  <si>
    <t>Razem aktywa rzeczowe o ograniczonej możliwości dysponowania</t>
  </si>
  <si>
    <t>Rezerwa z tytułu odroczonego podatku dochodowego</t>
  </si>
  <si>
    <t>a) stan na początek okresu</t>
  </si>
  <si>
    <t>Pozostałe</t>
  </si>
  <si>
    <t>b) zwiększenia z tytułu:</t>
  </si>
  <si>
    <t>d) rozwiązanie z tytułu:</t>
  </si>
  <si>
    <t>e) stan na koniec okresu</t>
  </si>
  <si>
    <t>Zysk (Strata) brutto</t>
  </si>
  <si>
    <t>Spłaty kredytów i pożyczek</t>
  </si>
  <si>
    <t>Wykup dłużnych papierów wartościowych</t>
  </si>
  <si>
    <t>GRUNT</t>
  </si>
  <si>
    <t>ODSETKI</t>
  </si>
  <si>
    <t>Pozostałe projekty</t>
  </si>
  <si>
    <t>Kapitały przypadające udziałowcom niesprawującym kontroli</t>
  </si>
  <si>
    <t xml:space="preserve">   - koszty związane z IPO</t>
  </si>
  <si>
    <t>NOTA 2C</t>
  </si>
  <si>
    <t>Rozliczenia międzyokresowe</t>
  </si>
  <si>
    <t>Aktywa razem – suma I+II</t>
  </si>
  <si>
    <t>Aktywa finansowe</t>
  </si>
  <si>
    <t>SKONSOLIDOWANE SPRAWOZDANIE Z  PRZEPŁYWÓW PIENIĘŻNYCH</t>
  </si>
  <si>
    <t>Aktywa z tytułu odroczonego podatku dochodowego</t>
  </si>
  <si>
    <t xml:space="preserve">b) środki trwałe w budowie </t>
  </si>
  <si>
    <t>Stan na koniec okresu</t>
  </si>
  <si>
    <t>Przychody z tytułu wyceny wartości niematerialnych inwestycyjnych</t>
  </si>
  <si>
    <t>Przychody z tytułu wyceny nieruchomości rozpoznane w momencie przeklasyfikowania z zapasów do nieruchomości inwestycyjnych</t>
  </si>
  <si>
    <t>Przychody z tytułu wyceny nieruchomości rozpoznane w momencie przeklasyfikowania z zapasów do wartości niematerialnych inwestycyjnych</t>
  </si>
  <si>
    <t>Przychody z tytułu wyceny nieruchomości, razem</t>
  </si>
  <si>
    <t>Koszty z tytułu wyceny wartości niematerialnych inwestycyjnych</t>
  </si>
  <si>
    <t>Koszty z tytułu wyceny nieruchomości rozpoznane w momencie przeklasyfikowania z zapasów do nieruchomości inwestycyjnych</t>
  </si>
  <si>
    <t>Koszty z tytułu wyceny nieruchomości rozpoznane w momencie przeklasyfikowania z zapasów do wartości niematerialnych inwestycyjnych</t>
  </si>
  <si>
    <t>Koszty z tytułu wyceny nieruchomości, razem</t>
  </si>
  <si>
    <t>Pozostałe przychody operacyjne</t>
  </si>
  <si>
    <t>Pozostałe koszty operacyjne</t>
  </si>
  <si>
    <t>a) środki trwałe, w tym:</t>
  </si>
  <si>
    <t xml:space="preserve">     - grunty </t>
  </si>
  <si>
    <t xml:space="preserve">     - budynki i budowle</t>
  </si>
  <si>
    <t xml:space="preserve">     - urządzenia techniczne i maszyny</t>
  </si>
  <si>
    <t xml:space="preserve">     - środki transportu</t>
  </si>
  <si>
    <t xml:space="preserve">    - odsetki</t>
  </si>
  <si>
    <t xml:space="preserve">    - inne wpływy z aktywów finansowych</t>
  </si>
  <si>
    <t>Wydatki</t>
  </si>
  <si>
    <t>Nabycie wartości niematerialnych oraz rzeczowych aktywów trwałych</t>
  </si>
  <si>
    <t>NOTA 7H</t>
  </si>
  <si>
    <t>ŚRODKI PIENIĘŻNE I ICH EKWIWALENTY</t>
  </si>
  <si>
    <t>WYNAGRODZENIA CZŁONKÓW ZARZĄDU I ORGANÓW NADZORU</t>
  </si>
  <si>
    <t>Liczba 
akcji</t>
  </si>
  <si>
    <t>Krótkoterminowe świadczenia pracownicze</t>
  </si>
  <si>
    <t>Świadczenia po okresie zatrudnienia</t>
  </si>
  <si>
    <t>Inne świadczenia długoterminowe</t>
  </si>
  <si>
    <t>Świadczenia z tytułu rozwiązania stosunku pracy</t>
  </si>
  <si>
    <t>Środki pieniężne i inne aktywa pieniężne , razem</t>
  </si>
  <si>
    <t>NOTA 8</t>
  </si>
  <si>
    <t>KRÓTKOTERMINOWE ROZLICZENIA MIĘDZYOKRESOWE</t>
  </si>
  <si>
    <t xml:space="preserve">   - polisy ubezpieczeniowe</t>
  </si>
  <si>
    <t xml:space="preserve">   - remonty</t>
  </si>
  <si>
    <t xml:space="preserve">   - koszty usług obcych</t>
  </si>
  <si>
    <t xml:space="preserve">Inwestycje w nieruchomości oraz wartości niematerialne </t>
  </si>
  <si>
    <t xml:space="preserve">Przepływy środków pieniężnych z działalności finansowej </t>
  </si>
  <si>
    <r>
      <t>Koszty finansowe</t>
    </r>
    <r>
      <rPr>
        <b/>
        <sz val="7.5"/>
        <rFont val="Arial"/>
        <family val="2"/>
      </rPr>
      <t> </t>
    </r>
  </si>
  <si>
    <r>
      <t>Zysk (strata) brutto</t>
    </r>
    <r>
      <rPr>
        <sz val="7.5"/>
        <rFont val="Arial"/>
        <family val="2"/>
      </rPr>
      <t> </t>
    </r>
  </si>
  <si>
    <t>„Promenady Wrocławskie Etap I”</t>
  </si>
  <si>
    <t>„Promenady Wrocławskie Etap II”</t>
  </si>
  <si>
    <t>Obligacje długoterminowe</t>
  </si>
  <si>
    <t>Obligacje krótkoterminowe</t>
  </si>
  <si>
    <t>DZIAŁALNOŚĆ KOMERCYJNA</t>
  </si>
  <si>
    <t>DZIAŁALNOŚĆ DEWELOPERSKA</t>
  </si>
  <si>
    <t>POZOSTAŁA DZIAŁALNOŚĆ</t>
  </si>
  <si>
    <t xml:space="preserve">   - nadpłata podatku dochodowego od osób prawnych</t>
  </si>
  <si>
    <t xml:space="preserve">   - podatek od nieruchomości</t>
  </si>
  <si>
    <t xml:space="preserve">   - składki członkowskie</t>
  </si>
  <si>
    <t xml:space="preserve">   - prenumeraty</t>
  </si>
  <si>
    <t xml:space="preserve">   - inne</t>
  </si>
  <si>
    <t>Krótkoterminowe rozliczenia międzyokresowe, razem</t>
  </si>
  <si>
    <t>NOTA 9</t>
  </si>
  <si>
    <t>AKTYWA KLASYFIKOWANE JAKO PRZEZNACZONE DO SPRZEDAŻY</t>
  </si>
  <si>
    <t>Wartość brutto na początek okresu</t>
  </si>
  <si>
    <t xml:space="preserve">   - zmniejszenia</t>
  </si>
  <si>
    <t>Wartość brutto na koniec okresu</t>
  </si>
  <si>
    <t>Odpisy z tytułu utraty wartości na początek okresu</t>
  </si>
  <si>
    <t>Odpisy z tytułu utraty wartości na koniec okresu</t>
  </si>
  <si>
    <t>Wartość netto na koniec okresu</t>
  </si>
  <si>
    <t>Rodzaj uprzywilejowania akcji</t>
  </si>
  <si>
    <t>Rodzaj ograniczenia praw do akcji</t>
  </si>
  <si>
    <t>Sposób pokrycia kapitału</t>
  </si>
  <si>
    <t>Data rejestracji</t>
  </si>
  <si>
    <t xml:space="preserve">   - transfer z nieruchomości inwestcyjnych do zapasów</t>
  </si>
  <si>
    <t xml:space="preserve">   - wyceny i rozliczenia instrumentów pochodnych</t>
  </si>
  <si>
    <t xml:space="preserve">   - wyceny instrumentów pochodnych</t>
  </si>
  <si>
    <t xml:space="preserve">   - podatek odroczony</t>
  </si>
  <si>
    <t xml:space="preserve">   - przypadające na podmiot dominujący</t>
  </si>
  <si>
    <t xml:space="preserve">   - przypadające na udziałowców niesprawujących kontroli</t>
  </si>
  <si>
    <t>Prawo do dywidendy (od daty)</t>
  </si>
  <si>
    <t>A</t>
  </si>
  <si>
    <t>B</t>
  </si>
  <si>
    <t>C</t>
  </si>
  <si>
    <t>grunt OFF</t>
  </si>
  <si>
    <t>IRE: Ślężna 130-13</t>
  </si>
  <si>
    <t xml:space="preserve">   - inne odpisy</t>
  </si>
  <si>
    <t>sumowanie</t>
  </si>
  <si>
    <t xml:space="preserve">   - przyszłych zobowiązań z tytułu cesjonowanych należności</t>
  </si>
  <si>
    <t xml:space="preserve">   - roszczeń spornych wobec spółek</t>
  </si>
  <si>
    <t>uwaga na formułę w C53 i D53</t>
  </si>
  <si>
    <t xml:space="preserve">   - rezerw z tytułu kosztów restrukturyzacyjnych</t>
  </si>
  <si>
    <t xml:space="preserve">   - odpisane, przedawnione zobowiązania</t>
  </si>
  <si>
    <t>Zysk (strata) z tytułu przeszacowania nieruchomości inwestycyjnych pracujących do wartości godziwej</t>
  </si>
  <si>
    <t xml:space="preserve">   - odpisy aktualizujące wartość środków trwałych</t>
  </si>
  <si>
    <t xml:space="preserve">   - bilansowa zmiana stanu należności</t>
  </si>
  <si>
    <t>Na aktywa finansowe</t>
  </si>
  <si>
    <t>Zaciągnięcie kredytów i pożyczek</t>
  </si>
  <si>
    <t>E</t>
  </si>
  <si>
    <t>Wartość księgowa na akcję (w zł/ EUR)</t>
  </si>
  <si>
    <t>Kapitał zakładowy razem</t>
  </si>
  <si>
    <t>VDI</t>
  </si>
  <si>
    <t>KOSZTY WEDŁUG RODZAJU</t>
  </si>
  <si>
    <t>1. Amortyzacja</t>
  </si>
  <si>
    <t>2. Zużycie materiałów i energii</t>
  </si>
  <si>
    <t>3. Usługi obce</t>
  </si>
  <si>
    <t>4. Wynagrodzenia, ubezpieczenia społeczne i inne świadczenia pracownicze</t>
  </si>
  <si>
    <t>5. Pozostałe koszty rodzajowe</t>
  </si>
  <si>
    <t>I. Koszty według rodzaju, razem</t>
  </si>
  <si>
    <t>II. Zmiana stanu zapasów i rozliczeń międzyokresowych</t>
  </si>
  <si>
    <t>III. Koszt wytworzenia produktów na potrzeby własne jednostki</t>
  </si>
  <si>
    <t>IV. Koszty sprzedaży</t>
  </si>
  <si>
    <t>V. Koszty ogólnego zarządu</t>
  </si>
  <si>
    <t>Koszty własny sprzedaży (I+II+III-IV-V)</t>
  </si>
  <si>
    <t>Zmiana stanu zobowiązań, z wyjątkiem pożyczek i kredytów</t>
  </si>
  <si>
    <t xml:space="preserve">   - sprzedaż lokali mieszkaniowych i usługowych</t>
  </si>
  <si>
    <t xml:space="preserve">   - sprzedaż usług pozyskania i obsługi finansowania</t>
  </si>
  <si>
    <t xml:space="preserve">   - sprzedaż usług komercjalizacji</t>
  </si>
  <si>
    <t>Strata ze zbycia inwestycji</t>
  </si>
  <si>
    <t>Aktualizacja wartości inwestycji</t>
  </si>
  <si>
    <t>"Promenady Epsilon"</t>
  </si>
  <si>
    <t>Wynagrodzenie osób zarządzających Vantage Development S.A. i będących członkami Zarządu Spółki w danym roku</t>
  </si>
  <si>
    <t>Wynagrodzenie osób nadzorujących Vantage Development S.A. i będących członkami Rady Nadzorczej w danym roku</t>
  </si>
  <si>
    <t>SEGMENTY OPERACYJNE</t>
  </si>
  <si>
    <t>SPRZEDAŻ LOKALI MIESZKANIOWYCH I USŁUGOWYCH</t>
  </si>
  <si>
    <t>POZOSTAŁE</t>
  </si>
  <si>
    <t>RAZEM SEGMENTY</t>
  </si>
  <si>
    <t>WYŁĄCZENIA</t>
  </si>
  <si>
    <t>PO WYŁĄCZENIACH</t>
  </si>
  <si>
    <t>Przychody ze sprzedaży na rzecz klientów zewnętrznych</t>
  </si>
  <si>
    <t>Przychody ze sprzedaży pomiędzy segmentami</t>
  </si>
  <si>
    <t>Koszt wytworzenia sprzedanych produktów i usług</t>
  </si>
  <si>
    <t>Koszty sprzedaży i marketingu</t>
  </si>
  <si>
    <t>Koszty ogólnego Zarządu</t>
  </si>
  <si>
    <t>Zysk (strata) ze sprzedaży</t>
  </si>
  <si>
    <t>Zysk (strata) z tytułu przeszacowania nieruchomości inwestycyjnych pracujących</t>
  </si>
  <si>
    <t>Zysk (strata) ze sprzedaży po uwzględnieniu przeszacowania nieruchomości pracujących</t>
  </si>
  <si>
    <t>Przychody finansowe </t>
  </si>
  <si>
    <t>Podatek dochodowy </t>
  </si>
  <si>
    <t>Udział w zysku (stracie) jednostki wycenianej metodą praw własności </t>
  </si>
  <si>
    <t>Zysk (strata) netto, w tym:</t>
  </si>
  <si>
    <t>- przypadający na akcjonariuszy podmiotu dominującego</t>
  </si>
  <si>
    <t>- przypadający na udziałowców niekontrolujących</t>
  </si>
  <si>
    <t>NOWY SEGMENT</t>
  </si>
  <si>
    <t xml:space="preserve">   - utrata wartości zapasów</t>
  </si>
  <si>
    <t>Pożyczkobiorca</t>
  </si>
  <si>
    <t>Należność główna</t>
  </si>
  <si>
    <t>Saldo odsetek</t>
  </si>
  <si>
    <t>Razem saldo pożyczki</t>
  </si>
  <si>
    <t>Odpis aktualizujący</t>
  </si>
  <si>
    <t>Stopa procentowa</t>
  </si>
  <si>
    <t>Termin spłaty</t>
  </si>
  <si>
    <t>Zrealizowane</t>
  </si>
  <si>
    <t>Niezrealizowane o terminie zapadalności:</t>
  </si>
  <si>
    <t>XIII.</t>
  </si>
  <si>
    <t>XIV.</t>
  </si>
  <si>
    <t>Zysk (strata) brutto ze sprzedaży (A+B)</t>
  </si>
  <si>
    <t>Zysk (strata) z działalności operacyjnej</t>
  </si>
  <si>
    <t>Odsetki razem (zrealizowane + niezrealizowane)</t>
  </si>
  <si>
    <t>Pożyczki długoterminowe</t>
  </si>
  <si>
    <t>Pożyczki krótkoterminowe</t>
  </si>
  <si>
    <t>Centauris BIS Sp. z o.o.</t>
  </si>
  <si>
    <t>ODSETKI OD POŻYCZEK KRÓTKOTERMINOWYCH UDZIELONYCH</t>
  </si>
  <si>
    <t>Przychody ze sprzedaży (suma I-III)</t>
  </si>
  <si>
    <t>Koszty utrzymania nieruchomości inwestycyjnych pracujących</t>
  </si>
  <si>
    <t>Pozostałe koszty</t>
  </si>
  <si>
    <t>Zysk (strata) ze sprzedaży (C+I+II)</t>
  </si>
  <si>
    <t>Zysk (strata) ze sprzedaży po uwzględnieniu przeszacowania nieruchomości inwestycyjnych pracujących (D+I)</t>
  </si>
  <si>
    <t>Zysk (strata) z działalności operacyjnej (E+I+II+III)</t>
  </si>
  <si>
    <t>Zysk (strata) netto (G+I)</t>
  </si>
  <si>
    <t>Kwoty zaliczone do kosztów finansowych</t>
  </si>
  <si>
    <t>Przychody netto ze sprzedaży produktów, usług, materiałów i towarów, razem</t>
  </si>
  <si>
    <t xml:space="preserve">   - strata w związku ze sprzedażą spółki House VD Sp. z o.o. S.K.A.</t>
  </si>
  <si>
    <t>PLN</t>
  </si>
  <si>
    <t>Zysk (strata) brutto</t>
  </si>
  <si>
    <t>ręcznie</t>
  </si>
  <si>
    <t>Kapitał własny</t>
  </si>
  <si>
    <t>Zakup towarów</t>
  </si>
  <si>
    <t>Sprzedaż towarów</t>
  </si>
  <si>
    <t>Zakup usług</t>
  </si>
  <si>
    <t>Sprzedaż usług</t>
  </si>
  <si>
    <t>Zakup nieruchomości</t>
  </si>
  <si>
    <t>Sprzedaż nieruchomości</t>
  </si>
  <si>
    <t>Pozostałe zakupy</t>
  </si>
  <si>
    <t>Pozostała sprzedaż</t>
  </si>
  <si>
    <t>Należności z wyjątkiem pożyczek</t>
  </si>
  <si>
    <t>Zobowiązania z wyjątkiem pożyczek</t>
  </si>
  <si>
    <t>Kluczowe kierownictwo*</t>
  </si>
  <si>
    <t>Pozostałe podmioty powiązane**</t>
  </si>
  <si>
    <t>Emisja dłużnych papierów wartościowych</t>
  </si>
  <si>
    <t>"Grona Park"</t>
  </si>
  <si>
    <t>F</t>
  </si>
  <si>
    <t>Aktywa obrotowe (suma 1-6)</t>
  </si>
  <si>
    <t>"Galaktyka Park"</t>
  </si>
  <si>
    <t>ZMIANA STANU ZOBOWIĄZAŃ Z TYTUŁU OBLIGACJI, PRZEDPŁAT NA LOKALE ORAZ Z TYTUŁU DOSTAW I USŁUG ORAZ POZOSTAŁYCH</t>
  </si>
  <si>
    <t>Kwota kredytu / pożyczki</t>
  </si>
  <si>
    <t>ZMIANA STANU REZERW KRÓTKOTERMINOWYCH 
(wg tytułów)</t>
  </si>
  <si>
    <t>UWAGA: wprowadzane ręcznie</t>
  </si>
  <si>
    <t xml:space="preserve">   - rozwiązanie odpisów aktualizujących należności</t>
  </si>
  <si>
    <t>04-12-2013</t>
  </si>
  <si>
    <t>01-01-2012</t>
  </si>
  <si>
    <t>Inne wydatki finansowe</t>
  </si>
  <si>
    <t>Bilansowa zmiana stanu środków pieniężnych, w tym:</t>
  </si>
  <si>
    <t>Środki pieniężne na początek okresu</t>
  </si>
  <si>
    <t>01-03-2012</t>
  </si>
  <si>
    <t>- o ograniczonej możliwości dysponowania</t>
  </si>
  <si>
    <t>Wartości niematerialne</t>
  </si>
  <si>
    <t>-</t>
  </si>
  <si>
    <t>Vantage Development S.A.</t>
  </si>
  <si>
    <t>Edward Laufer</t>
  </si>
  <si>
    <t>Roman M. Meysner</t>
  </si>
  <si>
    <t>Dariusz Pawlukowicz</t>
  </si>
  <si>
    <t>Bogdan Dzik</t>
  </si>
  <si>
    <t>Piotr Nowjalis</t>
  </si>
  <si>
    <t>Mirosław Greber</t>
  </si>
  <si>
    <t>pozycja zerujaca - inna prezentacja w FS</t>
  </si>
  <si>
    <t>EPS</t>
  </si>
  <si>
    <t>VAN</t>
  </si>
  <si>
    <t xml:space="preserve">   - kapitał zapasowy</t>
  </si>
  <si>
    <t>Rozwiązana rezerwa z tytułu wyceny nieruchomości</t>
  </si>
  <si>
    <t>Efekt podatkowy niewykorzystanych strat</t>
  </si>
  <si>
    <t>Nieutworzone aktywa w latach ubiegłych</t>
  </si>
  <si>
    <t>check do bilansu</t>
  </si>
  <si>
    <t xml:space="preserve">Kapitał zakładowy </t>
  </si>
  <si>
    <t>Zysk (strata) brutto (F+I+II+III)</t>
  </si>
  <si>
    <t>Akcje i udziały w jednostkach wycenianych metodą praw własności</t>
  </si>
  <si>
    <t>8.</t>
  </si>
  <si>
    <t>Razem aktywa netto</t>
  </si>
  <si>
    <t>Udział w aktywach netto</t>
  </si>
  <si>
    <t xml:space="preserve">  Aktywa trwałe (długoterminowe)</t>
  </si>
  <si>
    <t xml:space="preserve">  Aktywa obrotowe (krótkoterminowe)</t>
  </si>
  <si>
    <t xml:space="preserve">  Zobowiązania długoterminowe (-)</t>
  </si>
  <si>
    <t xml:space="preserve">  Zobowiązania krótkoterminowe (-)</t>
  </si>
  <si>
    <t xml:space="preserve">  Eliminacja transakcji ze spółkami Grupy</t>
  </si>
  <si>
    <t>Udziały i akcje we wspólnym przedsięwzięciu</t>
  </si>
  <si>
    <t>Udział w przychodach wspólnego przedsięwzięcia</t>
  </si>
  <si>
    <t>Udział w zysku (stracie) wspólnego przedsięwzięcia</t>
  </si>
  <si>
    <t>IPD Invest Sp. z o.o.</t>
  </si>
  <si>
    <t>Skonsolidowane sprawozdanie z sytuacji finansowej</t>
  </si>
  <si>
    <t>31.12.2013 dane porównywalne
po przekształceniu</t>
  </si>
  <si>
    <t>Korekta II</t>
  </si>
  <si>
    <t>Korekta III</t>
  </si>
  <si>
    <t>31.12.2013 dane zaprezentowane
w sprawozdaniu
za 2013 rok</t>
  </si>
  <si>
    <t>PRZENTUJEMY</t>
  </si>
  <si>
    <t xml:space="preserve">Aktywa razem </t>
  </si>
  <si>
    <t>Kapitały własne i zobowiązania razem</t>
  </si>
  <si>
    <t xml:space="preserve">Skonsolidowane sprawozdanie z całkowitych dochodów </t>
  </si>
  <si>
    <t>II. Pozostałe koszty operacyjne</t>
  </si>
  <si>
    <t>I. Przychody finansowe</t>
  </si>
  <si>
    <t>II. Koszty finansowe</t>
  </si>
  <si>
    <t>A. Przychody ze sprzedaży</t>
  </si>
  <si>
    <t>B. Koszt własny sprzedaży</t>
  </si>
  <si>
    <t>C. Zysk (strata) brutto ze sprzedaży</t>
  </si>
  <si>
    <t xml:space="preserve">     Koszty sprzedaży</t>
  </si>
  <si>
    <t xml:space="preserve">     Koszty ogólnego zarządu</t>
  </si>
  <si>
    <t>D. Zysk (strata) ze sprzedaży</t>
  </si>
  <si>
    <t xml:space="preserve">     Zysk (strata) z tytułu przeszacowania nieruchomości inwestycyjnych pracujących do wartości godziwej</t>
  </si>
  <si>
    <t>E. Zysk (strata) ze sprzedaży po uwzględnieniu przeszacowania nieruchomości inwestycyjnych pracujących</t>
  </si>
  <si>
    <t>I. Zysk (strata) ze sprzedaży nieruchomości inwestycyjnych</t>
  </si>
  <si>
    <t>II. Pozostałe przychody operacyjne</t>
  </si>
  <si>
    <t>III. Udział w zysku / stracie jednostki wycenianej metodą praw własności</t>
  </si>
  <si>
    <t>F. Zysk (strata) z działalności operacyjnej</t>
  </si>
  <si>
    <t>G. Zysk (strata) brutto</t>
  </si>
  <si>
    <t>H. Zysk (strata) netto</t>
  </si>
  <si>
    <t>I. Podatek dochodowy</t>
  </si>
  <si>
    <t>Korekta</t>
  </si>
  <si>
    <t>Obligacje na okaziciela serii E</t>
  </si>
  <si>
    <t>Obligacje na okaziciela serii F</t>
  </si>
  <si>
    <t>zaokr.:</t>
  </si>
  <si>
    <t>Zobowiązania długoterminowe (suma 1-7)</t>
  </si>
  <si>
    <t>odnawialny</t>
  </si>
  <si>
    <t>mBank S.A.</t>
  </si>
  <si>
    <t>16.06.2014 r.</t>
  </si>
  <si>
    <t xml:space="preserve">mBank Hipoteczny S.A. </t>
  </si>
  <si>
    <t>Alior Bank S.A.</t>
  </si>
  <si>
    <t>VD Sp. z o.o. Invest Sp. k.</t>
  </si>
  <si>
    <t>01.01.2014-30.09.2014</t>
  </si>
  <si>
    <t>01.07.2014-30.09.2014</t>
  </si>
  <si>
    <t>01.01.2014-30.06.2014</t>
  </si>
  <si>
    <t>PVD2</t>
  </si>
  <si>
    <t/>
  </si>
  <si>
    <t>pożyczka</t>
  </si>
  <si>
    <t>Kredytobiorca/ 
Pożyczkobiorca</t>
  </si>
  <si>
    <t>Bank/
Pożyczkodawca</t>
  </si>
  <si>
    <t>9.</t>
  </si>
  <si>
    <t>Aktywa trwałe (suma 1-9)</t>
  </si>
  <si>
    <t>WARTOŚĆ FIRMY W KONSOLIDACJI</t>
  </si>
  <si>
    <t>Zwiększenia z tytułu nabycia podmiotów powiązanych</t>
  </si>
  <si>
    <t>Utrata wartości rozpoznana w ciągu roku</t>
  </si>
  <si>
    <t xml:space="preserve">Wartość netto </t>
  </si>
  <si>
    <t>Wartości bilansowe wartości firmy przypisane do poszczególnych ośrodków wypracowujących środki pieniężne</t>
  </si>
  <si>
    <t xml:space="preserve">Razem wartość netto </t>
  </si>
  <si>
    <t>Zmniejszenia z tytułu sprzedaży podmiotów powiązanych</t>
  </si>
  <si>
    <t>„Promenady Wrocławskie Etap IV”</t>
  </si>
  <si>
    <t>„Promenady Wrocławskie Etap V”</t>
  </si>
  <si>
    <t>"ZITA" - etap C</t>
  </si>
  <si>
    <t>"ZITA" - etap D+A</t>
  </si>
  <si>
    <t>"ZITA" - etap B</t>
  </si>
  <si>
    <t>2014:</t>
  </si>
  <si>
    <t>Stan na 31.12.2014</t>
  </si>
  <si>
    <t xml:space="preserve">Stan na początek okresu </t>
  </si>
  <si>
    <t>AKCJE I UDZIAŁY W JEDNOSTKACH WYCENIANYCH METODĄ PRAW WŁASNOŚCI</t>
  </si>
  <si>
    <t xml:space="preserve"> - udział w zysku (stracie) jednostek wycenianych metodą praw własności</t>
  </si>
  <si>
    <t xml:space="preserve">   - zmiana stanu należności z tytułu wycofanie udziałów/akcji w jednostkach wycenianych metodą praw własności</t>
  </si>
  <si>
    <t xml:space="preserve"> - wycofanie udziałów/akcji w jednostkach wycenianych metodą praw własności</t>
  </si>
  <si>
    <t xml:space="preserve"> - nabycie udziałów/akcji w jednostkach wycenianych metodą praw własności</t>
  </si>
  <si>
    <t>AKTYWA (wartość godziwa)</t>
  </si>
  <si>
    <t>I. Aktywa trwałe (długoterminowe):</t>
  </si>
  <si>
    <t>II. Aktywa obrotowe (krótkoterminowe):</t>
  </si>
  <si>
    <t>PASYWA</t>
  </si>
  <si>
    <t>I. Zobowiązania długoterminowe i rezerwy</t>
  </si>
  <si>
    <t xml:space="preserve">II. Zobowiązania krótkoterminowe </t>
  </si>
  <si>
    <t>a) Przekazana zapłata</t>
  </si>
  <si>
    <t>Przychody</t>
  </si>
  <si>
    <t>b) Wartość księgowa 100% aktywów netto</t>
  </si>
  <si>
    <t>Koszty</t>
  </si>
  <si>
    <t>c) Kapitał udziałowców niesprawujących kontroli</t>
  </si>
  <si>
    <t>Podatek dochodowy</t>
  </si>
  <si>
    <t>Wartość firmy (a-b+c)</t>
  </si>
  <si>
    <t xml:space="preserve">Wynik finansowy </t>
  </si>
  <si>
    <t>Wynik finansowy przypadający dla jednostki dominującej</t>
  </si>
  <si>
    <t>Nabycie udziałów TADWIL</t>
  </si>
  <si>
    <t>Zobowiązania razem  – suma I+II</t>
  </si>
  <si>
    <t>02.10.2014</t>
  </si>
  <si>
    <t>Nabycie udziałów TADWIL I</t>
  </si>
  <si>
    <t>Sprawozdanie z całkowitych dochodów za okres od 01.01.2014 do 01.10.2014</t>
  </si>
  <si>
    <t>Sprawozdanie z całkowitych dochodów za okres od 02.10.2014 do 31.12.2014</t>
  </si>
  <si>
    <t>Sprawozdanie z całkowitych dochodów za okres od 01.01.2014 do 31.12.2014</t>
  </si>
  <si>
    <t>"Patio House"</t>
  </si>
  <si>
    <t>KK</t>
  </si>
  <si>
    <t>VDR</t>
  </si>
  <si>
    <t>EPS2</t>
  </si>
  <si>
    <t>Nabycie udziałów CINCO IX</t>
  </si>
  <si>
    <t xml:space="preserve">   - zawiązanie rezerw</t>
  </si>
  <si>
    <t xml:space="preserve">   - straty z realizacji transakcji pochodnych i różnice kursowe</t>
  </si>
  <si>
    <t>Wyniki spółek stowarzyszonych</t>
  </si>
  <si>
    <t>05-2016</t>
  </si>
  <si>
    <t>Kredyt Inwestycyjny -Promenady Zita Sp.Zo.o.</t>
  </si>
  <si>
    <t>06-2015</t>
  </si>
  <si>
    <t>Leasing nieruchomości - Promenady Epsilon Sp.Zo.o.</t>
  </si>
  <si>
    <t>10-2017</t>
  </si>
  <si>
    <t>Średni kurs NBP z 12.2014r</t>
  </si>
  <si>
    <t>GK</t>
  </si>
  <si>
    <t>VDER</t>
  </si>
  <si>
    <t>KK - prezentacja</t>
  </si>
  <si>
    <t>zaokr</t>
  </si>
  <si>
    <t>Przychody finansowe - odsetki</t>
  </si>
  <si>
    <t>Koszty finansowe - odsetki</t>
  </si>
  <si>
    <t>Sprzedaż inwestycji - przychód finansowy</t>
  </si>
  <si>
    <t>Otrzymane poręczenia - koszty finansowe</t>
  </si>
  <si>
    <t>Udzielone poręczenia - przychody finansowe</t>
  </si>
  <si>
    <t>Przychody/koszty z tytułu wyceny do wartość godziwej</t>
  </si>
  <si>
    <t>Aktywa finansowe wyceniane w wartości godziwej przez wynik finansowy (wyznaczone przy początkowym ujęciu)</t>
  </si>
  <si>
    <t>Aktywa finansowe utrzymywane do terminu wymagalności</t>
  </si>
  <si>
    <t>Pożyczki udzielone i należności własne</t>
  </si>
  <si>
    <t xml:space="preserve">Zobowiązania finansowe wyceniane w wartości godziwej przez wynik finansowy </t>
  </si>
  <si>
    <t>Pozostałe zobowiązania finansowe</t>
  </si>
  <si>
    <t>Razem wycena instrumentów finansowych</t>
  </si>
  <si>
    <t xml:space="preserve">Przychody/koszty z tytułu wyceny do wartość godziwej przeniesione z kapitału własnego </t>
  </si>
  <si>
    <t xml:space="preserve">Przychody/koszty z tytułu odsetek </t>
  </si>
  <si>
    <t xml:space="preserve">Przychody z tytułu odsetek związane aktywami, które uległy utracie wartości  </t>
  </si>
  <si>
    <t xml:space="preserve">Utworzenie odpisów aktualizujących </t>
  </si>
  <si>
    <t xml:space="preserve">Rozwiązanie odpisów aktualizujących </t>
  </si>
  <si>
    <t xml:space="preserve">Zyski/ straty z tytułu różnic kursowych </t>
  </si>
  <si>
    <t xml:space="preserve">Zyski/straty ze zbycia instrumentów finansowych </t>
  </si>
  <si>
    <t xml:space="preserve">Kwota przeniesiona z kapitałów własnych do rachunku zysków i strat z tytułu stosowania rachunkowości zabezpieczeń </t>
  </si>
  <si>
    <t>Koszty z tytułu realizacji</t>
  </si>
  <si>
    <t>instrumentów pochodnych</t>
  </si>
  <si>
    <t xml:space="preserve">Razem zysk strata </t>
  </si>
  <si>
    <t>Forward/ ryzyko walutowe</t>
  </si>
  <si>
    <t>11-2037</t>
  </si>
  <si>
    <t>Zobowiązanie z tytułu leasingu w walucie obcej (EUR)/ ryzyko walutowe</t>
  </si>
  <si>
    <t>Kredyt Inwestycyjny - VD Retail II Sp. z o.o.</t>
  </si>
  <si>
    <t>09-2015</t>
  </si>
  <si>
    <t>Kredyt Inwestycyjny - VD Invest Sp. z o.o.</t>
  </si>
  <si>
    <t>Kredyt Inwestycyjny - Promenady II VD Sp. z o.o.</t>
  </si>
  <si>
    <t>Kredyt Inwestycyjny</t>
  </si>
  <si>
    <t>Leasing nieruchomości</t>
  </si>
  <si>
    <t>Rozwiązana rezerwa z tytułu aportu odsetek</t>
  </si>
  <si>
    <t>Korekta dotycząca lat ubiegłych</t>
  </si>
  <si>
    <t>ZMIANA STANU ZOBOWIĄZAŃ</t>
  </si>
  <si>
    <t>Zmiana stanu zobowiązań, razem</t>
  </si>
  <si>
    <t>Obligacje na okaziciela serii G</t>
  </si>
  <si>
    <t>"Wrocław - Dąbrowskiego"</t>
  </si>
  <si>
    <t>03.02.2015 r.</t>
  </si>
  <si>
    <t>VD Retail sp. z o.o.</t>
  </si>
  <si>
    <t>Promenady ZITA sp. z o.o.</t>
  </si>
  <si>
    <t>30.06.2015</t>
  </si>
  <si>
    <t>„Promenady Wrocławskie Etap III"</t>
  </si>
  <si>
    <t>„Promenady Wrocławskie Etap VI”</t>
  </si>
  <si>
    <t>Obligacje na okaziciela serii H</t>
  </si>
  <si>
    <t>Obligacje na okaziciela serii I</t>
  </si>
  <si>
    <t>16.04.2015 r.</t>
  </si>
  <si>
    <t>12.05.2015 r.</t>
  </si>
  <si>
    <t>Zobowiązania z tytyłu pożyczek i kredytów bankowych RAZEM, w tym:</t>
  </si>
  <si>
    <t>01.01.2015-30.09.2015</t>
  </si>
  <si>
    <t>01.01.2015 -</t>
  </si>
  <si>
    <t>01.07.2015-30.09.2015</t>
  </si>
  <si>
    <t>01.01.2015-30.06.2015</t>
  </si>
  <si>
    <t>Obligacje na okaziciela serii K</t>
  </si>
  <si>
    <t>Obligacje na okaziciela serii L</t>
  </si>
  <si>
    <t>10.09.2015 r.</t>
  </si>
  <si>
    <t>23.09.2015 r.</t>
  </si>
  <si>
    <t>Aktywa finansowe wyceniane w wartości godziwej przez wynik 
finansowy</t>
  </si>
  <si>
    <t>31.12.2015</t>
  </si>
  <si>
    <r>
      <t>Koszty finansowe</t>
    </r>
    <r>
      <rPr>
        <b/>
        <sz val="7.5"/>
        <rFont val="Calibri"/>
        <family val="2"/>
      </rPr>
      <t> </t>
    </r>
  </si>
  <si>
    <r>
      <t>Zysk (strata) brutto</t>
    </r>
    <r>
      <rPr>
        <sz val="7.5"/>
        <rFont val="Calibri"/>
        <family val="2"/>
      </rPr>
      <t> </t>
    </r>
  </si>
  <si>
    <t>DO SPRAWDZENIA ZMIANA ŁĄCZA W 2015</t>
  </si>
  <si>
    <t>Stan na 31.12.2015</t>
  </si>
  <si>
    <t xml:space="preserve">Wycena zobowiązań denominowanych w walucie obcej związanych z nieruchomościami inwetycyjnymi pracującymi </t>
  </si>
  <si>
    <t>- rezerwa na wzrost opłat z tytułu wieczystego użytkowania gruntu</t>
  </si>
  <si>
    <t xml:space="preserve">   - odpis aktualizujący wartość wartośc firmy</t>
  </si>
  <si>
    <t>IPD Invest sp. z o.o.</t>
  </si>
  <si>
    <t>Wibor 3M + 7,36%</t>
  </si>
  <si>
    <t>31.12.2019</t>
  </si>
  <si>
    <t xml:space="preserve">weksel własny in blanco z deklaracją wekslową </t>
  </si>
  <si>
    <t>31.03.2016</t>
  </si>
  <si>
    <t>Bank Pekao S.A.</t>
  </si>
  <si>
    <t>Nabycie udziałów VD4 (Moonstone)</t>
  </si>
  <si>
    <t>Kredyt Inwestycyjny - VD Retail Sp. z o.o.</t>
  </si>
  <si>
    <t>BNM-3 sp. z o.o.</t>
  </si>
  <si>
    <t xml:space="preserve">06-2018 </t>
  </si>
  <si>
    <t>06-2018</t>
  </si>
  <si>
    <t xml:space="preserve">   - odpis aktualizujący wartość zapasów</t>
  </si>
  <si>
    <t xml:space="preserve">   - bilansowa zmiana stanu zobowiązań z tytułu przedpłat na lokale oraz z tytułu dostaw i usług i pozostałych</t>
  </si>
  <si>
    <t xml:space="preserve">   - prowizje od kredytów</t>
  </si>
  <si>
    <t>korekta B.O.</t>
  </si>
  <si>
    <t xml:space="preserve">   - kary umowne, odszkodowania</t>
  </si>
  <si>
    <t xml:space="preserve">   - zwrot nadpłaty z tytułu opłat za wieczyste użytkowanie gruntu</t>
  </si>
  <si>
    <t xml:space="preserve">   - zwrot PCC</t>
  </si>
  <si>
    <t xml:space="preserve">   - koszty obsługio prawnej związanej ze zwrotem PCC</t>
  </si>
  <si>
    <t xml:space="preserve">   - koszty partycypacji w rozbudowie infrasturktury</t>
  </si>
  <si>
    <t>Udział w zysku (stracie) jednostek wycenianych metodą praw własności</t>
  </si>
  <si>
    <t>16.04.2015</t>
  </si>
  <si>
    <t>Skumulowana utrata wartości na początek okresu</t>
  </si>
  <si>
    <t>Skumulowana utrata wartości na koniec okresu</t>
  </si>
  <si>
    <t>inwestycyjny EUR*</t>
  </si>
  <si>
    <t>b) odpisy aktualizujące aktywa,  w tym:</t>
  </si>
  <si>
    <t xml:space="preserve">   - inne, w tym rozliczenie kosztów emisji obligacji</t>
  </si>
  <si>
    <t>EUR</t>
  </si>
  <si>
    <t>Finanse VD II spółka z ograniczoną odpowiedzialnością  sp. k.</t>
  </si>
  <si>
    <t>VD II sp. z o.o.</t>
  </si>
  <si>
    <t>Średnia ważona liczba akcji zwykłych</t>
  </si>
  <si>
    <t>Centauris IPD Invest Sp. z o.o. sp. k. wraz z Centauris II IPD Invest Sp. z o.o. sp. k.</t>
  </si>
  <si>
    <t>Wpływ podatkowy wyników spółek osobowych z Grupy</t>
  </si>
  <si>
    <t>Obligacje na okaziciela serii M</t>
  </si>
  <si>
    <t>25.02.2016 r.</t>
  </si>
  <si>
    <t>Centauris II IPD Invest spółka z ograniczoną odpowiedzialnością  Sp. k.</t>
  </si>
  <si>
    <t>Promenady IV VD spółka z ograniczoną odpowiedzialnością Sp. k.</t>
  </si>
  <si>
    <t>inwestycyjny</t>
  </si>
  <si>
    <t>VD Spółka z ograniczoną odpowiedzialnością Mieszkania IX Sp. k.</t>
  </si>
  <si>
    <t>na finansowanie bieżącej działalności</t>
  </si>
  <si>
    <t>VD Spółka z ograniczoną odpowiedzialnością Mieszkania XII Sp. k.</t>
  </si>
  <si>
    <t>"Warszawa - Living Point Mokotów - etap I"</t>
  </si>
  <si>
    <t>"Warszawa - Living Point Mokotów - etap II"</t>
  </si>
  <si>
    <t>"Wrocław - Nowy Gaj"</t>
  </si>
  <si>
    <t>"Warszawa - Dom Saski"</t>
  </si>
  <si>
    <t>30.06.2016</t>
  </si>
  <si>
    <t>III.3.2</t>
  </si>
  <si>
    <t>III.3.3</t>
  </si>
  <si>
    <t>Finanse VD spółka z ograniczoną odpowiedzialnością Sp. k.</t>
  </si>
  <si>
    <t>VD Spółka z ograniczoną odpowiedzialnością Mieszkania XI Sp. k.</t>
  </si>
  <si>
    <t>Bank PKO BP</t>
  </si>
  <si>
    <t>"Warszawa - Vena Mokotów"</t>
  </si>
  <si>
    <t>„Promenady Wrocławskie Etap VIII-X”</t>
  </si>
  <si>
    <t>„Promenady Wrocławskie Etap VII”</t>
  </si>
  <si>
    <t>"Wrocław - Nowy Gaj Etap I"</t>
  </si>
  <si>
    <t>"Wrocław - Nowy Gaj Etap II"</t>
  </si>
  <si>
    <t>"Wrocław - Nowe Żerniki"</t>
  </si>
  <si>
    <t>"Wrocaw - Grabiszyńska"</t>
  </si>
  <si>
    <t>01.01.2016 - 30.06.2016</t>
  </si>
  <si>
    <t>01.01.2015 - 30.06.2015</t>
  </si>
  <si>
    <t>Stan na 30.06.2016</t>
  </si>
  <si>
    <t>NIERUCHOMOŚCI INWESTYCYJNE PRACUJĄCE W BUDOWIE W PODZIALE NA PROJEKTY INWESTYCYJNE 
(stan na 30.06.2016)</t>
  </si>
  <si>
    <t>NIERUCHOMOŚCI INWESTYCYJNE PRACUJĄCE W BUDOWIE W PODZIALE NA PROJEKTY INWESTYCYJNE 
(stan na 31.12.2015)</t>
  </si>
  <si>
    <t>01.01.2016 -</t>
  </si>
  <si>
    <t>Długoterminowe i krótkoterminowe pożyczki i kredyty bankowe na 30.06.2016 roku</t>
  </si>
  <si>
    <t>Zadłużenie na 30.06.2016 r.</t>
  </si>
  <si>
    <t>Zadłużenie na 30.06.2016
(z odsetkami)</t>
  </si>
  <si>
    <t>ZAPASY W PODZIALE NA PROJEKTY INWESTYCYJNE 
(stan na 30.06.2016)</t>
  </si>
  <si>
    <t>ZAPASY W PODZIALE NA PROJEKTY INWESTYCYJNE 
(stan na 31.12.2015)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</si>
</sst>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;@"/>
    <numFmt numFmtId="165" formatCode="_(* #,##0_);_(* \(#,##0\);_(* &quot;-&quot;?_);_(@_)"/>
    <numFmt numFmtId="166" formatCode="0\."/>
    <numFmt numFmtId="167" formatCode="_(* #,##0.00_);_(* \(#,##0.00\);_(* &quot;-&quot;?_);_(@_)"/>
    <numFmt numFmtId="168" formatCode="#,##0.0"/>
    <numFmt numFmtId="169" formatCode="0.0000"/>
    <numFmt numFmtId="170" formatCode="_-* #,##0.00\ [$€-1]_-;\-* #,##0.00\ [$€-1]_-;_-* &quot;-&quot;??\ [$€-1]_-"/>
    <numFmt numFmtId="171" formatCode="0.0%"/>
    <numFmt numFmtId="172" formatCode="_(* #,##0_);_(* \(#,##0\);_(* \-?_);_(@_)"/>
    <numFmt numFmtId="173" formatCode="#,##0.0000"/>
    <numFmt numFmtId="174" formatCode="_-* #,##0.00\ _D_M_-;\-* #,##0.00\ _D_M_-;_-* &quot;-&quot;??\ _D_M_-;_-@_-"/>
    <numFmt numFmtId="175" formatCode="_-* #,##0.0000\ _z_ł_-;\-* #,##0.0000\ _z_ł_-;_-* &quot;-&quot;????\ _z_ł_-;_-@_-"/>
    <numFmt numFmtId="176" formatCode="_(* #,##0.0_);_(* \(#,##0.0\);_(* &quot;-&quot;?_);_(@_)"/>
    <numFmt numFmtId="177" formatCode="_(* #,##0.000_);_(* \(#,##0.000\);_(* &quot;-&quot;?_);_(@_)"/>
    <numFmt numFmtId="178" formatCode="_(* #,##0.0000_);_(* \(#,##0.0000\);_(* &quot;-&quot;?_);_(@_)"/>
    <numFmt numFmtId="179" formatCode="#,##0;[Red]\(#,##0\);&quot;-&quot;"/>
  </numFmts>
  <fonts count="93">
    <font>
      <sz val="10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10"/>
      <name val="Times New Roman CE"/>
      <family val="0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0"/>
      <color indexed="9"/>
      <name val="Arial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0"/>
      <name val="Arial CE"/>
      <family val="0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alibri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8"/>
      <name val="Arial CE"/>
      <family val="0"/>
    </font>
    <font>
      <b/>
      <sz val="11"/>
      <color indexed="53"/>
      <name val="Czcionka tekstu podstawowego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i/>
      <sz val="10"/>
      <name val="Arial CE"/>
      <family val="0"/>
    </font>
    <font>
      <sz val="10"/>
      <name val="Arial CE"/>
      <family val="0"/>
    </font>
    <font>
      <sz val="11"/>
      <color indexed="20"/>
      <name val="Czcionka tekstu podstawowego"/>
      <family val="2"/>
    </font>
    <font>
      <b/>
      <sz val="6"/>
      <name val="Arial"/>
      <family val="2"/>
    </font>
    <font>
      <b/>
      <sz val="7.5"/>
      <name val="Arial"/>
      <family val="2"/>
    </font>
    <font>
      <sz val="9"/>
      <name val="Tahoma"/>
      <family val="2"/>
    </font>
    <font>
      <sz val="11"/>
      <color indexed="5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ahoma"/>
      <family val="2"/>
    </font>
    <font>
      <sz val="7.5"/>
      <name val="Calibri"/>
      <family val="2"/>
    </font>
    <font>
      <b/>
      <sz val="7.5"/>
      <name val="Calibri"/>
      <family val="2"/>
    </font>
    <font>
      <b/>
      <sz val="8"/>
      <color indexed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7"/>
      <color indexed="9"/>
      <name val="Arial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b/>
      <sz val="8"/>
      <color indexed="23"/>
      <name val="Calibri"/>
      <family val="2"/>
    </font>
    <font>
      <b/>
      <u val="single"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7.5"/>
      <color indexed="9"/>
      <name val="Arial"/>
      <family val="2"/>
    </font>
    <font>
      <i/>
      <sz val="8"/>
      <name val="Calibri"/>
      <family val="2"/>
    </font>
    <font>
      <b/>
      <sz val="16"/>
      <color indexed="10"/>
      <name val="Calibri"/>
      <family val="0"/>
    </font>
    <font>
      <b/>
      <sz val="8"/>
      <color theme="0"/>
      <name val="Calibri"/>
      <family val="2"/>
    </font>
    <font>
      <sz val="8"/>
      <color theme="0"/>
      <name val="Calibri"/>
      <family val="2"/>
    </font>
    <font>
      <sz val="7"/>
      <color theme="0"/>
      <name val="Arial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7.5"/>
      <color theme="0"/>
      <name val="Arial"/>
      <family val="2"/>
    </font>
  </fonts>
  <fills count="6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28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8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4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8" borderId="0" applyNumberFormat="0" applyBorder="0" applyAlignment="0" applyProtection="0"/>
    <xf numFmtId="0" fontId="18" fillId="37" borderId="0" applyNumberFormat="0" applyBorder="0" applyAlignment="0" applyProtection="0"/>
    <xf numFmtId="0" fontId="17" fillId="20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0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41" borderId="0" applyNumberFormat="0" applyBorder="0" applyAlignment="0" applyProtection="0"/>
    <xf numFmtId="0" fontId="20" fillId="28" borderId="0" applyNumberFormat="0" applyBorder="0" applyAlignment="0" applyProtection="0"/>
    <xf numFmtId="0" fontId="21" fillId="42" borderId="1" applyNumberFormat="0" applyAlignment="0" applyProtection="0"/>
    <xf numFmtId="0" fontId="22" fillId="29" borderId="2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4" fillId="5" borderId="3" applyNumberFormat="0" applyAlignment="0" applyProtection="0"/>
    <xf numFmtId="0" fontId="24" fillId="15" borderId="3" applyNumberFormat="0" applyAlignment="0" applyProtection="0"/>
    <xf numFmtId="0" fontId="25" fillId="43" borderId="0" applyNumberFormat="0" applyBorder="0" applyAlignment="0" applyProtection="0"/>
    <xf numFmtId="0" fontId="25" fillId="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7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7" borderId="1" applyNumberFormat="0" applyAlignment="0" applyProtection="0"/>
    <xf numFmtId="0" fontId="34" fillId="0" borderId="7" applyNumberFormat="0" applyFill="0" applyAlignment="0" applyProtection="0"/>
    <xf numFmtId="0" fontId="62" fillId="0" borderId="8" applyNumberFormat="0" applyFill="0" applyAlignment="0" applyProtection="0"/>
    <xf numFmtId="0" fontId="35" fillId="48" borderId="2" applyNumberFormat="0" applyAlignment="0" applyProtection="0"/>
    <xf numFmtId="0" fontId="35" fillId="48" borderId="2" applyNumberFormat="0" applyAlignment="0" applyProtection="0"/>
    <xf numFmtId="0" fontId="36" fillId="0" borderId="7" applyNumberFormat="0" applyFill="0" applyAlignment="0" applyProtection="0"/>
    <xf numFmtId="0" fontId="37" fillId="0" borderId="9" applyNumberFormat="0" applyFill="0" applyAlignment="0" applyProtection="0"/>
    <xf numFmtId="0" fontId="63" fillId="0" borderId="10" applyNumberFormat="0" applyFill="0" applyAlignment="0" applyProtection="0"/>
    <xf numFmtId="0" fontId="38" fillId="0" borderId="11" applyNumberFormat="0" applyFill="0" applyAlignment="0" applyProtection="0"/>
    <xf numFmtId="0" fontId="64" fillId="0" borderId="5" applyNumberFormat="0" applyFill="0" applyAlignment="0" applyProtection="0"/>
    <xf numFmtId="0" fontId="39" fillId="0" borderId="12" applyNumberFormat="0" applyFill="0" applyAlignment="0" applyProtection="0"/>
    <xf numFmtId="0" fontId="65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41" fillId="12" borderId="0" applyNumberFormat="0" applyBorder="0" applyAlignment="0" applyProtection="0"/>
    <xf numFmtId="0" fontId="41" fillId="4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14" applyNumberFormat="0" applyFont="0" applyAlignment="0" applyProtection="0"/>
    <xf numFmtId="0" fontId="0" fillId="36" borderId="14" applyNumberFormat="0" applyFont="0" applyAlignment="0" applyProtection="0"/>
    <xf numFmtId="0" fontId="0" fillId="36" borderId="14" applyNumberFormat="0" applyFont="0" applyAlignment="0" applyProtection="0"/>
    <xf numFmtId="0" fontId="0" fillId="36" borderId="14" applyNumberFormat="0" applyFont="0" applyAlignment="0" applyProtection="0"/>
    <xf numFmtId="0" fontId="43" fillId="5" borderId="1" applyNumberFormat="0" applyAlignment="0" applyProtection="0"/>
    <xf numFmtId="0" fontId="66" fillId="15" borderId="1" applyNumberFormat="0" applyAlignment="0" applyProtection="0"/>
    <xf numFmtId="0" fontId="6" fillId="0" borderId="0" applyNumberFormat="0" applyFill="0" applyBorder="0" applyAlignment="0" applyProtection="0"/>
    <xf numFmtId="0" fontId="44" fillId="4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45" fillId="49" borderId="15" applyNumberFormat="0" applyProtection="0">
      <alignment vertical="center"/>
    </xf>
    <xf numFmtId="4" fontId="46" fillId="49" borderId="15" applyNumberFormat="0" applyProtection="0">
      <alignment vertical="center"/>
    </xf>
    <xf numFmtId="4" fontId="45" fillId="49" borderId="15" applyNumberFormat="0" applyProtection="0">
      <alignment horizontal="left" vertical="center" indent="1"/>
    </xf>
    <xf numFmtId="0" fontId="45" fillId="49" borderId="15" applyNumberFormat="0" applyProtection="0">
      <alignment horizontal="left" vertical="top" indent="1"/>
    </xf>
    <xf numFmtId="4" fontId="45" fillId="2" borderId="0" applyNumberFormat="0" applyProtection="0">
      <alignment horizontal="left" vertical="center" indent="1"/>
    </xf>
    <xf numFmtId="4" fontId="14" fillId="7" borderId="15" applyNumberFormat="0" applyProtection="0">
      <alignment horizontal="right" vertical="center"/>
    </xf>
    <xf numFmtId="4" fontId="14" fillId="3" borderId="15" applyNumberFormat="0" applyProtection="0">
      <alignment horizontal="right" vertical="center"/>
    </xf>
    <xf numFmtId="4" fontId="14" fillId="39" borderId="15" applyNumberFormat="0" applyProtection="0">
      <alignment horizontal="right" vertical="center"/>
    </xf>
    <xf numFmtId="4" fontId="14" fillId="17" borderId="15" applyNumberFormat="0" applyProtection="0">
      <alignment horizontal="right" vertical="center"/>
    </xf>
    <xf numFmtId="4" fontId="14" fillId="21" borderId="15" applyNumberFormat="0" applyProtection="0">
      <alignment horizontal="right" vertical="center"/>
    </xf>
    <xf numFmtId="4" fontId="14" fillId="41" borderId="15" applyNumberFormat="0" applyProtection="0">
      <alignment horizontal="right" vertical="center"/>
    </xf>
    <xf numFmtId="4" fontId="14" fillId="14" borderId="15" applyNumberFormat="0" applyProtection="0">
      <alignment horizontal="right" vertical="center"/>
    </xf>
    <xf numFmtId="4" fontId="14" fillId="43" borderId="15" applyNumberFormat="0" applyProtection="0">
      <alignment horizontal="right" vertical="center"/>
    </xf>
    <xf numFmtId="4" fontId="14" fillId="16" borderId="15" applyNumberFormat="0" applyProtection="0">
      <alignment horizontal="right" vertical="center"/>
    </xf>
    <xf numFmtId="4" fontId="45" fillId="50" borderId="16" applyNumberFormat="0" applyProtection="0">
      <alignment horizontal="left" vertical="center" indent="1"/>
    </xf>
    <xf numFmtId="4" fontId="14" fillId="51" borderId="0" applyNumberFormat="0" applyProtection="0">
      <alignment horizontal="left" vertical="center" indent="1"/>
    </xf>
    <xf numFmtId="4" fontId="47" fillId="13" borderId="0" applyNumberFormat="0" applyProtection="0">
      <alignment horizontal="left" vertical="center" indent="1"/>
    </xf>
    <xf numFmtId="4" fontId="47" fillId="13" borderId="0" applyNumberFormat="0" applyProtection="0">
      <alignment horizontal="left" vertical="center" indent="1"/>
    </xf>
    <xf numFmtId="4" fontId="47" fillId="13" borderId="0" applyNumberFormat="0" applyProtection="0">
      <alignment horizontal="left" vertical="center" indent="1"/>
    </xf>
    <xf numFmtId="4" fontId="47" fillId="13" borderId="0" applyNumberFormat="0" applyProtection="0">
      <alignment horizontal="left" vertical="center" indent="1"/>
    </xf>
    <xf numFmtId="4" fontId="14" fillId="2" borderId="15" applyNumberFormat="0" applyProtection="0">
      <alignment horizontal="right" vertical="center"/>
    </xf>
    <xf numFmtId="4" fontId="14" fillId="51" borderId="0" applyNumberFormat="0" applyProtection="0">
      <alignment horizontal="left" vertical="center" indent="1"/>
    </xf>
    <xf numFmtId="4" fontId="14" fillId="51" borderId="0" applyNumberFormat="0" applyProtection="0">
      <alignment horizontal="left" vertical="center" indent="1"/>
    </xf>
    <xf numFmtId="4" fontId="14" fillId="51" borderId="0" applyNumberFormat="0" applyProtection="0">
      <alignment horizontal="left" vertical="center" indent="1"/>
    </xf>
    <xf numFmtId="4" fontId="14" fillId="51" borderId="0" applyNumberFormat="0" applyProtection="0">
      <alignment horizontal="left" vertical="center" indent="1"/>
    </xf>
    <xf numFmtId="4" fontId="14" fillId="2" borderId="0" applyNumberFormat="0" applyProtection="0">
      <alignment horizontal="left" vertical="center" indent="1"/>
    </xf>
    <xf numFmtId="4" fontId="14" fillId="2" borderId="0" applyNumberFormat="0" applyProtection="0">
      <alignment horizontal="left" vertical="center" indent="1"/>
    </xf>
    <xf numFmtId="4" fontId="14" fillId="2" borderId="0" applyNumberFormat="0" applyProtection="0">
      <alignment horizontal="left" vertical="center" indent="1"/>
    </xf>
    <xf numFmtId="4" fontId="14" fillId="2" borderId="0" applyNumberFormat="0" applyProtection="0">
      <alignment horizontal="left" vertical="center" indent="1"/>
    </xf>
    <xf numFmtId="0" fontId="0" fillId="13" borderId="15" applyNumberFormat="0" applyProtection="0">
      <alignment horizontal="left" vertical="center" indent="1"/>
    </xf>
    <xf numFmtId="0" fontId="0" fillId="13" borderId="15" applyNumberFormat="0" applyProtection="0">
      <alignment horizontal="left" vertical="center" indent="1"/>
    </xf>
    <xf numFmtId="0" fontId="0" fillId="13" borderId="15" applyNumberFormat="0" applyProtection="0">
      <alignment horizontal="left" vertical="center" indent="1"/>
    </xf>
    <xf numFmtId="0" fontId="0" fillId="13" borderId="15" applyNumberFormat="0" applyProtection="0">
      <alignment horizontal="left" vertical="center" indent="1"/>
    </xf>
    <xf numFmtId="0" fontId="0" fillId="13" borderId="15" applyNumberFormat="0" applyProtection="0">
      <alignment horizontal="left" vertical="top" indent="1"/>
    </xf>
    <xf numFmtId="0" fontId="0" fillId="13" borderId="15" applyNumberFormat="0" applyProtection="0">
      <alignment horizontal="left" vertical="top" indent="1"/>
    </xf>
    <xf numFmtId="0" fontId="0" fillId="13" borderId="15" applyNumberFormat="0" applyProtection="0">
      <alignment horizontal="left" vertical="top" indent="1"/>
    </xf>
    <xf numFmtId="0" fontId="0" fillId="13" borderId="15" applyNumberFormat="0" applyProtection="0">
      <alignment horizontal="left" vertical="top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top" indent="1"/>
    </xf>
    <xf numFmtId="0" fontId="0" fillId="2" borderId="15" applyNumberFormat="0" applyProtection="0">
      <alignment horizontal="left" vertical="top" indent="1"/>
    </xf>
    <xf numFmtId="0" fontId="0" fillId="2" borderId="15" applyNumberFormat="0" applyProtection="0">
      <alignment horizontal="left" vertical="top" indent="1"/>
    </xf>
    <xf numFmtId="0" fontId="0" fillId="2" borderId="15" applyNumberFormat="0" applyProtection="0">
      <alignment horizontal="left" vertical="top" indent="1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top" indent="1"/>
    </xf>
    <xf numFmtId="0" fontId="0" fillId="6" borderId="15" applyNumberFormat="0" applyProtection="0">
      <alignment horizontal="left" vertical="top" indent="1"/>
    </xf>
    <xf numFmtId="0" fontId="0" fillId="6" borderId="15" applyNumberFormat="0" applyProtection="0">
      <alignment horizontal="left" vertical="top" indent="1"/>
    </xf>
    <xf numFmtId="0" fontId="0" fillId="6" borderId="15" applyNumberFormat="0" applyProtection="0">
      <alignment horizontal="left" vertical="top" indent="1"/>
    </xf>
    <xf numFmtId="0" fontId="0" fillId="51" borderId="15" applyNumberFormat="0" applyProtection="0">
      <alignment horizontal="left" vertical="center" indent="1"/>
    </xf>
    <xf numFmtId="0" fontId="0" fillId="51" borderId="15" applyNumberFormat="0" applyProtection="0">
      <alignment horizontal="left" vertical="center" indent="1"/>
    </xf>
    <xf numFmtId="0" fontId="0" fillId="51" borderId="15" applyNumberFormat="0" applyProtection="0">
      <alignment horizontal="left" vertical="center" indent="1"/>
    </xf>
    <xf numFmtId="0" fontId="0" fillId="51" borderId="15" applyNumberFormat="0" applyProtection="0">
      <alignment horizontal="left" vertical="center" indent="1"/>
    </xf>
    <xf numFmtId="0" fontId="0" fillId="51" borderId="15" applyNumberFormat="0" applyProtection="0">
      <alignment horizontal="left" vertical="top" indent="1"/>
    </xf>
    <xf numFmtId="0" fontId="0" fillId="51" borderId="15" applyNumberFormat="0" applyProtection="0">
      <alignment horizontal="left" vertical="top" indent="1"/>
    </xf>
    <xf numFmtId="0" fontId="0" fillId="51" borderId="15" applyNumberFormat="0" applyProtection="0">
      <alignment horizontal="left" vertical="top" indent="1"/>
    </xf>
    <xf numFmtId="0" fontId="0" fillId="51" borderId="15" applyNumberFormat="0" applyProtection="0">
      <alignment horizontal="left" vertical="top" indent="1"/>
    </xf>
    <xf numFmtId="0" fontId="0" fillId="5" borderId="17" applyNumberFormat="0">
      <alignment/>
      <protection locked="0"/>
    </xf>
    <xf numFmtId="0" fontId="0" fillId="5" borderId="17" applyNumberFormat="0">
      <alignment/>
      <protection locked="0"/>
    </xf>
    <xf numFmtId="0" fontId="0" fillId="5" borderId="17" applyNumberFormat="0">
      <alignment/>
      <protection locked="0"/>
    </xf>
    <xf numFmtId="0" fontId="0" fillId="5" borderId="17" applyNumberFormat="0">
      <alignment/>
      <protection locked="0"/>
    </xf>
    <xf numFmtId="4" fontId="14" fillId="4" borderId="15" applyNumberFormat="0" applyProtection="0">
      <alignment vertical="center"/>
    </xf>
    <xf numFmtId="4" fontId="48" fillId="4" borderId="15" applyNumberFormat="0" applyProtection="0">
      <alignment vertical="center"/>
    </xf>
    <xf numFmtId="4" fontId="14" fillId="4" borderId="15" applyNumberFormat="0" applyProtection="0">
      <alignment horizontal="left" vertical="center" indent="1"/>
    </xf>
    <xf numFmtId="0" fontId="14" fillId="4" borderId="15" applyNumberFormat="0" applyProtection="0">
      <alignment horizontal="left" vertical="top" indent="1"/>
    </xf>
    <xf numFmtId="4" fontId="14" fillId="51" borderId="15" applyNumberFormat="0" applyProtection="0">
      <alignment horizontal="right" vertical="center"/>
    </xf>
    <xf numFmtId="4" fontId="48" fillId="51" borderId="15" applyNumberFormat="0" applyProtection="0">
      <alignment horizontal="right" vertical="center"/>
    </xf>
    <xf numFmtId="4" fontId="14" fillId="2" borderId="15" applyNumberFormat="0" applyProtection="0">
      <alignment horizontal="left" vertical="center" indent="1"/>
    </xf>
    <xf numFmtId="4" fontId="4" fillId="20" borderId="18" applyNumberFormat="0" applyProtection="0">
      <alignment horizontal="left" vertical="center" indent="1"/>
    </xf>
    <xf numFmtId="4" fontId="4" fillId="20" borderId="18" applyNumberFormat="0" applyProtection="0">
      <alignment horizontal="left" vertical="center" indent="1"/>
    </xf>
    <xf numFmtId="0" fontId="14" fillId="2" borderId="15" applyNumberFormat="0" applyProtection="0">
      <alignment horizontal="left" vertical="top" indent="1"/>
    </xf>
    <xf numFmtId="4" fontId="49" fillId="52" borderId="0" applyNumberFormat="0" applyProtection="0">
      <alignment horizontal="left" vertical="center" indent="1"/>
    </xf>
    <xf numFmtId="4" fontId="49" fillId="52" borderId="0" applyNumberFormat="0" applyProtection="0">
      <alignment horizontal="left" vertical="center" indent="1"/>
    </xf>
    <xf numFmtId="4" fontId="49" fillId="52" borderId="0" applyNumberFormat="0" applyProtection="0">
      <alignment horizontal="left" vertical="center" indent="1"/>
    </xf>
    <xf numFmtId="4" fontId="49" fillId="52" borderId="0" applyNumberFormat="0" applyProtection="0">
      <alignment horizontal="left" vertical="center" indent="1"/>
    </xf>
    <xf numFmtId="4" fontId="50" fillId="51" borderId="15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2" fillId="0" borderId="19" applyNumberFormat="0" applyFill="0" applyAlignment="0" applyProtection="0"/>
    <xf numFmtId="0" fontId="52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</cellStyleXfs>
  <cellXfs count="567">
    <xf numFmtId="0" fontId="0" fillId="0" borderId="0" xfId="0" applyAlignment="1">
      <alignment/>
    </xf>
    <xf numFmtId="0" fontId="1" fillId="5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1" fillId="5" borderId="22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Border="1" applyAlignment="1">
      <alignment/>
    </xf>
    <xf numFmtId="0" fontId="3" fillId="5" borderId="0" xfId="0" applyFont="1" applyFill="1" applyBorder="1" applyAlignment="1">
      <alignment horizontal="right"/>
    </xf>
    <xf numFmtId="165" fontId="0" fillId="5" borderId="0" xfId="0" applyNumberFormat="1" applyFill="1" applyAlignment="1">
      <alignment/>
    </xf>
    <xf numFmtId="165" fontId="4" fillId="5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165" fontId="4" fillId="15" borderId="23" xfId="0" applyNumberFormat="1" applyFont="1" applyFill="1" applyBorder="1" applyAlignment="1">
      <alignment horizontal="right" vertical="center"/>
    </xf>
    <xf numFmtId="165" fontId="4" fillId="5" borderId="0" xfId="0" applyNumberFormat="1" applyFont="1" applyFill="1" applyBorder="1" applyAlignment="1">
      <alignment/>
    </xf>
    <xf numFmtId="165" fontId="3" fillId="15" borderId="23" xfId="0" applyNumberFormat="1" applyFont="1" applyFill="1" applyBorder="1" applyAlignment="1">
      <alignment horizontal="right" vertical="center"/>
    </xf>
    <xf numFmtId="165" fontId="4" fillId="15" borderId="23" xfId="0" applyNumberFormat="1" applyFont="1" applyFill="1" applyBorder="1" applyAlignment="1">
      <alignment horizontal="right"/>
    </xf>
    <xf numFmtId="0" fontId="3" fillId="5" borderId="0" xfId="0" applyFont="1" applyFill="1" applyAlignment="1">
      <alignment horizontal="center"/>
    </xf>
    <xf numFmtId="0" fontId="3" fillId="5" borderId="0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165" fontId="4" fillId="0" borderId="0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0" xfId="160" applyFont="1">
      <alignment/>
      <protection/>
    </xf>
    <xf numFmtId="165" fontId="8" fillId="0" borderId="0" xfId="0" applyNumberFormat="1" applyFont="1" applyAlignment="1">
      <alignment/>
    </xf>
    <xf numFmtId="165" fontId="3" fillId="15" borderId="23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59" fillId="15" borderId="23" xfId="161" applyFont="1" applyFill="1" applyBorder="1" applyAlignment="1">
      <alignment horizontal="center" vertical="center" wrapText="1"/>
      <protection/>
    </xf>
    <xf numFmtId="0" fontId="59" fillId="15" borderId="23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165" fontId="9" fillId="15" borderId="23" xfId="0" applyNumberFormat="1" applyFont="1" applyFill="1" applyBorder="1" applyAlignment="1">
      <alignment horizontal="right"/>
    </xf>
    <xf numFmtId="165" fontId="60" fillId="15" borderId="23" xfId="0" applyNumberFormat="1" applyFont="1" applyFill="1" applyBorder="1" applyAlignment="1">
      <alignment horizontal="right"/>
    </xf>
    <xf numFmtId="165" fontId="60" fillId="15" borderId="23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4" fontId="10" fillId="15" borderId="23" xfId="0" applyNumberFormat="1" applyFont="1" applyFill="1" applyBorder="1" applyAlignment="1">
      <alignment horizontal="center" wrapText="1"/>
    </xf>
    <xf numFmtId="0" fontId="1" fillId="0" borderId="0" xfId="160" applyFont="1" applyAlignment="1">
      <alignment vertical="center"/>
      <protection/>
    </xf>
    <xf numFmtId="0" fontId="2" fillId="6" borderId="0" xfId="0" applyFont="1" applyFill="1" applyAlignment="1">
      <alignment vertical="center"/>
    </xf>
    <xf numFmtId="0" fontId="0" fillId="0" borderId="25" xfId="0" applyBorder="1" applyAlignment="1">
      <alignment vertical="center"/>
    </xf>
    <xf numFmtId="165" fontId="0" fillId="0" borderId="0" xfId="0" applyNumberFormat="1" applyFill="1" applyAlignment="1">
      <alignment vertical="center"/>
    </xf>
    <xf numFmtId="4" fontId="87" fillId="53" borderId="26" xfId="0" applyNumberFormat="1" applyFont="1" applyFill="1" applyBorder="1" applyAlignment="1">
      <alignment horizontal="center" wrapText="1"/>
    </xf>
    <xf numFmtId="0" fontId="87" fillId="53" borderId="27" xfId="0" applyFont="1" applyFill="1" applyBorder="1" applyAlignment="1">
      <alignment horizontal="center" vertical="top" wrapText="1"/>
    </xf>
    <xf numFmtId="0" fontId="72" fillId="54" borderId="23" xfId="0" applyFont="1" applyFill="1" applyBorder="1" applyAlignment="1">
      <alignment vertical="center"/>
    </xf>
    <xf numFmtId="0" fontId="73" fillId="54" borderId="23" xfId="0" applyFont="1" applyFill="1" applyBorder="1" applyAlignment="1">
      <alignment horizontal="center" vertical="center"/>
    </xf>
    <xf numFmtId="165" fontId="72" fillId="54" borderId="23" xfId="0" applyNumberFormat="1" applyFont="1" applyFill="1" applyBorder="1" applyAlignment="1">
      <alignment horizontal="right" vertical="center"/>
    </xf>
    <xf numFmtId="0" fontId="73" fillId="55" borderId="23" xfId="0" applyFont="1" applyFill="1" applyBorder="1" applyAlignment="1">
      <alignment vertical="center"/>
    </xf>
    <xf numFmtId="0" fontId="73" fillId="55" borderId="23" xfId="0" applyFont="1" applyFill="1" applyBorder="1" applyAlignment="1">
      <alignment horizontal="right" vertical="center"/>
    </xf>
    <xf numFmtId="0" fontId="74" fillId="55" borderId="23" xfId="0" applyFont="1" applyFill="1" applyBorder="1" applyAlignment="1">
      <alignment vertical="center"/>
    </xf>
    <xf numFmtId="0" fontId="74" fillId="55" borderId="23" xfId="0" applyFont="1" applyFill="1" applyBorder="1" applyAlignment="1">
      <alignment vertical="center" wrapText="1"/>
    </xf>
    <xf numFmtId="0" fontId="73" fillId="55" borderId="23" xfId="0" applyFont="1" applyFill="1" applyBorder="1" applyAlignment="1">
      <alignment horizontal="center" vertical="center"/>
    </xf>
    <xf numFmtId="165" fontId="73" fillId="55" borderId="23" xfId="0" applyNumberFormat="1" applyFont="1" applyFill="1" applyBorder="1" applyAlignment="1">
      <alignment horizontal="right" vertical="center"/>
    </xf>
    <xf numFmtId="0" fontId="73" fillId="55" borderId="28" xfId="0" applyFont="1" applyFill="1" applyBorder="1" applyAlignment="1">
      <alignment vertical="center"/>
    </xf>
    <xf numFmtId="0" fontId="73" fillId="55" borderId="29" xfId="0" applyFont="1" applyFill="1" applyBorder="1" applyAlignment="1">
      <alignment vertical="center"/>
    </xf>
    <xf numFmtId="0" fontId="73" fillId="55" borderId="30" xfId="0" applyFont="1" applyFill="1" applyBorder="1" applyAlignment="1">
      <alignment vertical="center"/>
    </xf>
    <xf numFmtId="0" fontId="74" fillId="55" borderId="23" xfId="0" applyFont="1" applyFill="1" applyBorder="1" applyAlignment="1">
      <alignment horizontal="right" vertical="center" wrapText="1"/>
    </xf>
    <xf numFmtId="0" fontId="75" fillId="54" borderId="23" xfId="0" applyFont="1" applyFill="1" applyBorder="1" applyAlignment="1">
      <alignment horizontal="center" vertical="center"/>
    </xf>
    <xf numFmtId="0" fontId="75" fillId="54" borderId="23" xfId="0" applyFont="1" applyFill="1" applyBorder="1" applyAlignment="1">
      <alignment vertical="center"/>
    </xf>
    <xf numFmtId="0" fontId="75" fillId="54" borderId="23" xfId="0" applyFont="1" applyFill="1" applyBorder="1" applyAlignment="1">
      <alignment vertical="center" wrapText="1"/>
    </xf>
    <xf numFmtId="4" fontId="87" fillId="53" borderId="26" xfId="0" applyNumberFormat="1" applyFont="1" applyFill="1" applyBorder="1" applyAlignment="1">
      <alignment horizontal="center" vertical="center" wrapText="1"/>
    </xf>
    <xf numFmtId="0" fontId="73" fillId="55" borderId="23" xfId="0" applyFont="1" applyFill="1" applyBorder="1" applyAlignment="1">
      <alignment horizontal="left" vertical="center"/>
    </xf>
    <xf numFmtId="0" fontId="73" fillId="55" borderId="23" xfId="0" applyFont="1" applyFill="1" applyBorder="1" applyAlignment="1">
      <alignment vertical="center" wrapText="1"/>
    </xf>
    <xf numFmtId="0" fontId="72" fillId="54" borderId="23" xfId="0" applyFont="1" applyFill="1" applyBorder="1" applyAlignment="1">
      <alignment horizontal="center" vertical="center"/>
    </xf>
    <xf numFmtId="0" fontId="73" fillId="55" borderId="23" xfId="0" applyFont="1" applyFill="1" applyBorder="1" applyAlignment="1">
      <alignment horizontal="right" vertical="center" wrapText="1"/>
    </xf>
    <xf numFmtId="0" fontId="72" fillId="54" borderId="23" xfId="0" applyFont="1" applyFill="1" applyBorder="1" applyAlignment="1">
      <alignment horizontal="center" vertical="center" wrapText="1"/>
    </xf>
    <xf numFmtId="0" fontId="73" fillId="55" borderId="23" xfId="0" applyFont="1" applyFill="1" applyBorder="1" applyAlignment="1">
      <alignment horizontal="center" vertical="center" wrapText="1"/>
    </xf>
    <xf numFmtId="0" fontId="74" fillId="55" borderId="23" xfId="0" applyFont="1" applyFill="1" applyBorder="1" applyAlignment="1">
      <alignment horizontal="center" vertical="center" wrapText="1"/>
    </xf>
    <xf numFmtId="0" fontId="87" fillId="53" borderId="26" xfId="0" applyFont="1" applyFill="1" applyBorder="1" applyAlignment="1">
      <alignment horizontal="center" wrapText="1"/>
    </xf>
    <xf numFmtId="4" fontId="87" fillId="53" borderId="31" xfId="0" applyNumberFormat="1" applyFont="1" applyFill="1" applyBorder="1" applyAlignment="1">
      <alignment horizontal="center" wrapText="1"/>
    </xf>
    <xf numFmtId="0" fontId="72" fillId="54" borderId="23" xfId="163" applyFont="1" applyFill="1" applyBorder="1" applyAlignment="1">
      <alignment horizontal="center"/>
      <protection/>
    </xf>
    <xf numFmtId="0" fontId="75" fillId="54" borderId="23" xfId="163" applyFont="1" applyFill="1" applyBorder="1" applyAlignment="1">
      <alignment/>
      <protection/>
    </xf>
    <xf numFmtId="0" fontId="72" fillId="54" borderId="23" xfId="163" applyFont="1" applyFill="1" applyBorder="1" applyAlignment="1">
      <alignment/>
      <protection/>
    </xf>
    <xf numFmtId="0" fontId="9" fillId="55" borderId="23" xfId="0" applyFont="1" applyFill="1" applyBorder="1" applyAlignment="1">
      <alignment vertical="center" wrapText="1"/>
    </xf>
    <xf numFmtId="165" fontId="9" fillId="55" borderId="23" xfId="0" applyNumberFormat="1" applyFont="1" applyFill="1" applyBorder="1" applyAlignment="1">
      <alignment vertical="center"/>
    </xf>
    <xf numFmtId="0" fontId="9" fillId="55" borderId="23" xfId="0" applyFont="1" applyFill="1" applyBorder="1" applyAlignment="1">
      <alignment vertical="center"/>
    </xf>
    <xf numFmtId="0" fontId="60" fillId="54" borderId="23" xfId="0" applyFont="1" applyFill="1" applyBorder="1" applyAlignment="1">
      <alignment vertical="center"/>
    </xf>
    <xf numFmtId="165" fontId="60" fillId="54" borderId="23" xfId="0" applyNumberFormat="1" applyFont="1" applyFill="1" applyBorder="1" applyAlignment="1">
      <alignment vertical="center"/>
    </xf>
    <xf numFmtId="0" fontId="60" fillId="54" borderId="23" xfId="0" applyFont="1" applyFill="1" applyBorder="1" applyAlignment="1">
      <alignment vertical="center" wrapText="1"/>
    </xf>
    <xf numFmtId="165" fontId="9" fillId="55" borderId="25" xfId="0" applyNumberFormat="1" applyFont="1" applyFill="1" applyBorder="1" applyAlignment="1">
      <alignment horizontal="center" vertical="center"/>
    </xf>
    <xf numFmtId="165" fontId="9" fillId="55" borderId="0" xfId="0" applyNumberFormat="1" applyFont="1" applyFill="1" applyBorder="1" applyAlignment="1">
      <alignment horizontal="center" vertical="center"/>
    </xf>
    <xf numFmtId="0" fontId="9" fillId="55" borderId="23" xfId="0" applyFont="1" applyFill="1" applyBorder="1" applyAlignment="1" quotePrefix="1">
      <alignment vertical="center" wrapText="1"/>
    </xf>
    <xf numFmtId="165" fontId="9" fillId="54" borderId="23" xfId="0" applyNumberFormat="1" applyFont="1" applyFill="1" applyBorder="1" applyAlignment="1">
      <alignment vertical="center"/>
    </xf>
    <xf numFmtId="165" fontId="9" fillId="55" borderId="32" xfId="0" applyNumberFormat="1" applyFont="1" applyFill="1" applyBorder="1" applyAlignment="1">
      <alignment horizontal="center" vertical="center"/>
    </xf>
    <xf numFmtId="165" fontId="60" fillId="55" borderId="23" xfId="0" applyNumberFormat="1" applyFont="1" applyFill="1" applyBorder="1" applyAlignment="1">
      <alignment vertical="center"/>
    </xf>
    <xf numFmtId="0" fontId="87" fillId="53" borderId="26" xfId="0" applyFont="1" applyFill="1" applyBorder="1" applyAlignment="1">
      <alignment horizontal="center" vertical="center" wrapText="1"/>
    </xf>
    <xf numFmtId="4" fontId="87" fillId="53" borderId="31" xfId="0" applyNumberFormat="1" applyFont="1" applyFill="1" applyBorder="1" applyAlignment="1">
      <alignment horizontal="center" vertical="center" wrapText="1"/>
    </xf>
    <xf numFmtId="0" fontId="87" fillId="53" borderId="27" xfId="0" applyFont="1" applyFill="1" applyBorder="1" applyAlignment="1">
      <alignment horizontal="center" vertical="center" wrapText="1"/>
    </xf>
    <xf numFmtId="165" fontId="73" fillId="54" borderId="23" xfId="0" applyNumberFormat="1" applyFont="1" applyFill="1" applyBorder="1" applyAlignment="1">
      <alignment horizontal="right" vertical="center"/>
    </xf>
    <xf numFmtId="0" fontId="72" fillId="55" borderId="23" xfId="0" applyFont="1" applyFill="1" applyBorder="1" applyAlignment="1">
      <alignment vertical="center"/>
    </xf>
    <xf numFmtId="0" fontId="72" fillId="54" borderId="23" xfId="0" applyFont="1" applyFill="1" applyBorder="1" applyAlignment="1">
      <alignment horizontal="right" vertical="center"/>
    </xf>
    <xf numFmtId="166" fontId="73" fillId="55" borderId="23" xfId="0" applyNumberFormat="1" applyFont="1" applyFill="1" applyBorder="1" applyAlignment="1">
      <alignment horizontal="right" vertical="center"/>
    </xf>
    <xf numFmtId="165" fontId="73" fillId="15" borderId="23" xfId="0" applyNumberFormat="1" applyFont="1" applyFill="1" applyBorder="1" applyAlignment="1">
      <alignment horizontal="right" vertical="center"/>
    </xf>
    <xf numFmtId="0" fontId="72" fillId="54" borderId="0" xfId="0" applyFont="1" applyFill="1" applyBorder="1" applyAlignment="1">
      <alignment horizontal="left" vertical="center"/>
    </xf>
    <xf numFmtId="0" fontId="87" fillId="53" borderId="23" xfId="0" applyFont="1" applyFill="1" applyBorder="1" applyAlignment="1">
      <alignment vertical="center"/>
    </xf>
    <xf numFmtId="4" fontId="88" fillId="53" borderId="23" xfId="0" applyNumberFormat="1" applyFont="1" applyFill="1" applyBorder="1" applyAlignment="1">
      <alignment horizontal="center" vertical="center" wrapText="1"/>
    </xf>
    <xf numFmtId="0" fontId="73" fillId="55" borderId="23" xfId="0" applyFont="1" applyFill="1" applyBorder="1" applyAlignment="1" quotePrefix="1">
      <alignment vertical="center" wrapText="1"/>
    </xf>
    <xf numFmtId="4" fontId="87" fillId="53" borderId="23" xfId="0" applyNumberFormat="1" applyFont="1" applyFill="1" applyBorder="1" applyAlignment="1">
      <alignment horizontal="center" vertical="center" wrapText="1"/>
    </xf>
    <xf numFmtId="165" fontId="72" fillId="55" borderId="23" xfId="0" applyNumberFormat="1" applyFont="1" applyFill="1" applyBorder="1" applyAlignment="1">
      <alignment vertical="center"/>
    </xf>
    <xf numFmtId="165" fontId="73" fillId="55" borderId="23" xfId="0" applyNumberFormat="1" applyFont="1" applyFill="1" applyBorder="1" applyAlignment="1">
      <alignment vertical="center"/>
    </xf>
    <xf numFmtId="165" fontId="72" fillId="15" borderId="23" xfId="0" applyNumberFormat="1" applyFont="1" applyFill="1" applyBorder="1" applyAlignment="1">
      <alignment vertical="center"/>
    </xf>
    <xf numFmtId="0" fontId="75" fillId="54" borderId="28" xfId="0" applyFont="1" applyFill="1" applyBorder="1" applyAlignment="1">
      <alignment horizontal="left" vertical="center" wrapText="1"/>
    </xf>
    <xf numFmtId="165" fontId="72" fillId="54" borderId="23" xfId="0" applyNumberFormat="1" applyFont="1" applyFill="1" applyBorder="1" applyAlignment="1">
      <alignment vertical="center"/>
    </xf>
    <xf numFmtId="0" fontId="75" fillId="54" borderId="23" xfId="0" applyFont="1" applyFill="1" applyBorder="1" applyAlignment="1">
      <alignment horizontal="left" vertical="center" wrapText="1"/>
    </xf>
    <xf numFmtId="0" fontId="73" fillId="55" borderId="23" xfId="0" applyFont="1" applyFill="1" applyBorder="1" applyAlignment="1">
      <alignment horizontal="center" vertical="center" wrapText="1"/>
    </xf>
    <xf numFmtId="0" fontId="87" fillId="53" borderId="26" xfId="0" applyFont="1" applyFill="1" applyBorder="1" applyAlignment="1">
      <alignment horizontal="left" vertical="center" wrapText="1"/>
    </xf>
    <xf numFmtId="0" fontId="87" fillId="53" borderId="26" xfId="0" applyFont="1" applyFill="1" applyBorder="1" applyAlignment="1">
      <alignment vertical="center" wrapText="1"/>
    </xf>
    <xf numFmtId="165" fontId="73" fillId="55" borderId="23" xfId="0" applyNumberFormat="1" applyFont="1" applyFill="1" applyBorder="1" applyAlignment="1">
      <alignment vertical="center" wrapText="1"/>
    </xf>
    <xf numFmtId="165" fontId="73" fillId="56" borderId="23" xfId="0" applyNumberFormat="1" applyFont="1" applyFill="1" applyBorder="1" applyAlignment="1">
      <alignment vertical="center"/>
    </xf>
    <xf numFmtId="167" fontId="73" fillId="55" borderId="23" xfId="0" applyNumberFormat="1" applyFont="1" applyFill="1" applyBorder="1" applyAlignment="1">
      <alignment horizontal="right" vertical="center"/>
    </xf>
    <xf numFmtId="0" fontId="87" fillId="53" borderId="26" xfId="0" applyFont="1" applyFill="1" applyBorder="1" applyAlignment="1">
      <alignment horizontal="center" vertical="center" wrapText="1"/>
    </xf>
    <xf numFmtId="166" fontId="73" fillId="55" borderId="23" xfId="163" applyNumberFormat="1" applyFont="1" applyFill="1" applyBorder="1" applyAlignment="1">
      <alignment horizontal="right" vertical="center"/>
      <protection/>
    </xf>
    <xf numFmtId="0" fontId="72" fillId="54" borderId="23" xfId="163" applyFont="1" applyFill="1" applyBorder="1" applyAlignment="1">
      <alignment horizontal="center" vertical="center"/>
      <protection/>
    </xf>
    <xf numFmtId="4" fontId="89" fillId="53" borderId="23" xfId="0" applyNumberFormat="1" applyFont="1" applyFill="1" applyBorder="1" applyAlignment="1">
      <alignment horizontal="center" vertical="center" wrapText="1"/>
    </xf>
    <xf numFmtId="0" fontId="74" fillId="55" borderId="23" xfId="0" applyFont="1" applyFill="1" applyBorder="1" applyAlignment="1">
      <alignment horizontal="left" vertical="center" wrapText="1"/>
    </xf>
    <xf numFmtId="0" fontId="74" fillId="55" borderId="28" xfId="0" applyFont="1" applyFill="1" applyBorder="1" applyAlignment="1">
      <alignment horizontal="left" vertical="center" wrapText="1"/>
    </xf>
    <xf numFmtId="0" fontId="73" fillId="55" borderId="28" xfId="0" applyFont="1" applyFill="1" applyBorder="1" applyAlignment="1">
      <alignment horizontal="left" vertical="center" wrapText="1"/>
    </xf>
    <xf numFmtId="0" fontId="87" fillId="53" borderId="23" xfId="0" applyFont="1" applyFill="1" applyBorder="1" applyAlignment="1">
      <alignment horizontal="center" vertical="center" wrapText="1"/>
    </xf>
    <xf numFmtId="0" fontId="87" fillId="53" borderId="28" xfId="0" applyFont="1" applyFill="1" applyBorder="1" applyAlignment="1">
      <alignment horizontal="center" vertical="center" wrapText="1"/>
    </xf>
    <xf numFmtId="4" fontId="87" fillId="53" borderId="26" xfId="0" applyNumberFormat="1" applyFont="1" applyFill="1" applyBorder="1" applyAlignment="1">
      <alignment horizontal="center" vertical="center" wrapText="1"/>
    </xf>
    <xf numFmtId="4" fontId="87" fillId="53" borderId="27" xfId="0" applyNumberFormat="1" applyFont="1" applyFill="1" applyBorder="1" applyAlignment="1">
      <alignment horizontal="center" vertical="center" wrapText="1"/>
    </xf>
    <xf numFmtId="0" fontId="87" fillId="53" borderId="26" xfId="0" applyFont="1" applyFill="1" applyBorder="1" applyAlignment="1">
      <alignment horizontal="left" vertical="center" wrapText="1"/>
    </xf>
    <xf numFmtId="0" fontId="87" fillId="53" borderId="26" xfId="0" applyFont="1" applyFill="1" applyBorder="1" applyAlignment="1">
      <alignment horizontal="center" vertical="center" wrapText="1"/>
    </xf>
    <xf numFmtId="0" fontId="72" fillId="54" borderId="23" xfId="163" applyFont="1" applyFill="1" applyBorder="1" applyAlignment="1">
      <alignment vertical="center"/>
      <protection/>
    </xf>
    <xf numFmtId="0" fontId="74" fillId="55" borderId="23" xfId="163" applyFont="1" applyFill="1" applyBorder="1" applyAlignment="1">
      <alignment horizontal="left" vertical="center"/>
      <protection/>
    </xf>
    <xf numFmtId="0" fontId="75" fillId="55" borderId="29" xfId="163" applyFont="1" applyFill="1" applyBorder="1" applyAlignment="1">
      <alignment vertical="center" wrapText="1"/>
      <protection/>
    </xf>
    <xf numFmtId="0" fontId="72" fillId="55" borderId="29" xfId="163" applyFont="1" applyFill="1" applyBorder="1" applyAlignment="1">
      <alignment vertical="center"/>
      <protection/>
    </xf>
    <xf numFmtId="0" fontId="72" fillId="54" borderId="23" xfId="163" applyFont="1" applyFill="1" applyBorder="1" applyAlignment="1">
      <alignment horizontal="center" vertical="top"/>
      <protection/>
    </xf>
    <xf numFmtId="165" fontId="72" fillId="54" borderId="23" xfId="163" applyNumberFormat="1" applyFont="1" applyFill="1" applyBorder="1" applyAlignment="1">
      <alignment horizontal="right" vertical="center"/>
      <protection/>
    </xf>
    <xf numFmtId="165" fontId="73" fillId="55" borderId="23" xfId="163" applyNumberFormat="1" applyFont="1" applyFill="1" applyBorder="1" applyAlignment="1">
      <alignment horizontal="right" vertical="center"/>
      <protection/>
    </xf>
    <xf numFmtId="165" fontId="72" fillId="54" borderId="26" xfId="163" applyNumberFormat="1" applyFont="1" applyFill="1" applyBorder="1" applyAlignment="1">
      <alignment horizontal="right" vertical="center"/>
      <protection/>
    </xf>
    <xf numFmtId="165" fontId="73" fillId="55" borderId="27" xfId="163" applyNumberFormat="1" applyFont="1" applyFill="1" applyBorder="1" applyAlignment="1" applyProtection="1">
      <alignment horizontal="right" vertical="center"/>
      <protection locked="0"/>
    </xf>
    <xf numFmtId="0" fontId="74" fillId="55" borderId="29" xfId="163" applyFont="1" applyFill="1" applyBorder="1" applyAlignment="1">
      <alignment vertical="center"/>
      <protection/>
    </xf>
    <xf numFmtId="167" fontId="73" fillId="55" borderId="23" xfId="163" applyNumberFormat="1" applyFont="1" applyFill="1" applyBorder="1" applyAlignment="1">
      <alignment horizontal="right" vertical="center"/>
      <protection/>
    </xf>
    <xf numFmtId="0" fontId="73" fillId="55" borderId="23" xfId="163" applyFont="1" applyFill="1" applyBorder="1" applyAlignment="1">
      <alignment horizontal="center" vertical="center"/>
      <protection/>
    </xf>
    <xf numFmtId="0" fontId="75" fillId="54" borderId="23" xfId="163" applyFont="1" applyFill="1" applyBorder="1" applyAlignment="1">
      <alignment vertical="center"/>
      <protection/>
    </xf>
    <xf numFmtId="0" fontId="72" fillId="55" borderId="23" xfId="163" applyFont="1" applyFill="1" applyBorder="1" applyAlignment="1">
      <alignment horizontal="center" vertical="center"/>
      <protection/>
    </xf>
    <xf numFmtId="0" fontId="73" fillId="55" borderId="23" xfId="163" applyFont="1" applyFill="1" applyBorder="1" applyAlignment="1">
      <alignment vertical="center"/>
      <protection/>
    </xf>
    <xf numFmtId="0" fontId="74" fillId="55" borderId="23" xfId="163" applyFont="1" applyFill="1" applyBorder="1" applyAlignment="1">
      <alignment horizontal="right" vertical="center" wrapText="1"/>
      <protection/>
    </xf>
    <xf numFmtId="0" fontId="75" fillId="54" borderId="23" xfId="163" applyFont="1" applyFill="1" applyBorder="1" applyAlignment="1">
      <alignment horizontal="center" vertical="center" wrapText="1"/>
      <protection/>
    </xf>
    <xf numFmtId="0" fontId="74" fillId="55" borderId="23" xfId="163" applyFont="1" applyFill="1" applyBorder="1" applyAlignment="1">
      <alignment horizontal="center" vertical="center" wrapText="1"/>
      <protection/>
    </xf>
    <xf numFmtId="0" fontId="75" fillId="55" borderId="23" xfId="163" applyFont="1" applyFill="1" applyBorder="1" applyAlignment="1">
      <alignment horizontal="center" vertical="center" wrapText="1"/>
      <protection/>
    </xf>
    <xf numFmtId="0" fontId="75" fillId="55" borderId="28" xfId="163" applyFont="1" applyFill="1" applyBorder="1" applyAlignment="1">
      <alignment vertical="center" wrapText="1"/>
      <protection/>
    </xf>
    <xf numFmtId="0" fontId="75" fillId="55" borderId="23" xfId="163" applyFont="1" applyFill="1" applyBorder="1" applyAlignment="1">
      <alignment horizontal="left" vertical="center"/>
      <protection/>
    </xf>
    <xf numFmtId="0" fontId="74" fillId="55" borderId="28" xfId="163" applyFont="1" applyFill="1" applyBorder="1" applyAlignment="1">
      <alignment vertical="center" wrapText="1"/>
      <protection/>
    </xf>
    <xf numFmtId="0" fontId="74" fillId="55" borderId="29" xfId="163" applyFont="1" applyFill="1" applyBorder="1" applyAlignment="1">
      <alignment vertical="center" wrapText="1"/>
      <protection/>
    </xf>
    <xf numFmtId="0" fontId="74" fillId="55" borderId="30" xfId="163" applyFont="1" applyFill="1" applyBorder="1" applyAlignment="1">
      <alignment vertical="center" wrapText="1"/>
      <protection/>
    </xf>
    <xf numFmtId="0" fontId="74" fillId="55" borderId="28" xfId="163" applyFont="1" applyFill="1" applyBorder="1" applyAlignment="1">
      <alignment horizontal="right" vertical="center"/>
      <protection/>
    </xf>
    <xf numFmtId="0" fontId="72" fillId="55" borderId="28" xfId="163" applyFont="1" applyFill="1" applyBorder="1" applyAlignment="1">
      <alignment vertical="center"/>
      <protection/>
    </xf>
    <xf numFmtId="0" fontId="73" fillId="55" borderId="28" xfId="163" applyFont="1" applyFill="1" applyBorder="1" applyAlignment="1">
      <alignment vertical="center"/>
      <protection/>
    </xf>
    <xf numFmtId="0" fontId="74" fillId="55" borderId="28" xfId="163" applyFont="1" applyFill="1" applyBorder="1" applyAlignment="1">
      <alignment horizontal="left" vertical="center"/>
      <protection/>
    </xf>
    <xf numFmtId="165" fontId="73" fillId="55" borderId="23" xfId="0" applyNumberFormat="1" applyFont="1" applyFill="1" applyBorder="1" applyAlignment="1">
      <alignment horizontal="right"/>
    </xf>
    <xf numFmtId="0" fontId="72" fillId="5" borderId="0" xfId="0" applyFont="1" applyFill="1" applyBorder="1" applyAlignment="1">
      <alignment/>
    </xf>
    <xf numFmtId="0" fontId="73" fillId="5" borderId="0" xfId="0" applyFont="1" applyFill="1" applyBorder="1" applyAlignment="1">
      <alignment/>
    </xf>
    <xf numFmtId="0" fontId="72" fillId="5" borderId="0" xfId="0" applyFont="1" applyFill="1" applyBorder="1" applyAlignment="1">
      <alignment horizontal="right"/>
    </xf>
    <xf numFmtId="4" fontId="72" fillId="15" borderId="26" xfId="0" applyNumberFormat="1" applyFont="1" applyFill="1" applyBorder="1" applyAlignment="1">
      <alignment horizontal="center" wrapText="1"/>
    </xf>
    <xf numFmtId="4" fontId="75" fillId="5" borderId="0" xfId="0" applyNumberFormat="1" applyFont="1" applyFill="1" applyBorder="1" applyAlignment="1">
      <alignment horizontal="center" wrapText="1"/>
    </xf>
    <xf numFmtId="0" fontId="74" fillId="15" borderId="23" xfId="0" applyFont="1" applyFill="1" applyBorder="1" applyAlignment="1">
      <alignment horizontal="left" wrapText="1"/>
    </xf>
    <xf numFmtId="165" fontId="73" fillId="15" borderId="23" xfId="0" applyNumberFormat="1" applyFont="1" applyFill="1" applyBorder="1" applyAlignment="1">
      <alignment/>
    </xf>
    <xf numFmtId="165" fontId="73" fillId="5" borderId="0" xfId="0" applyNumberFormat="1" applyFont="1" applyFill="1" applyBorder="1" applyAlignment="1">
      <alignment/>
    </xf>
    <xf numFmtId="0" fontId="75" fillId="15" borderId="23" xfId="0" applyFont="1" applyFill="1" applyBorder="1" applyAlignment="1">
      <alignment horizontal="left" wrapText="1"/>
    </xf>
    <xf numFmtId="165" fontId="72" fillId="15" borderId="23" xfId="0" applyNumberFormat="1" applyFont="1" applyFill="1" applyBorder="1" applyAlignment="1">
      <alignment/>
    </xf>
    <xf numFmtId="165" fontId="72" fillId="5" borderId="0" xfId="0" applyNumberFormat="1" applyFont="1" applyFill="1" applyBorder="1" applyAlignment="1">
      <alignment/>
    </xf>
    <xf numFmtId="0" fontId="74" fillId="15" borderId="28" xfId="0" applyFont="1" applyFill="1" applyBorder="1" applyAlignment="1">
      <alignment horizontal="left" wrapText="1"/>
    </xf>
    <xf numFmtId="0" fontId="78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2" fillId="5" borderId="0" xfId="0" applyFont="1" applyFill="1" applyBorder="1" applyAlignment="1">
      <alignment/>
    </xf>
    <xf numFmtId="0" fontId="72" fillId="0" borderId="0" xfId="0" applyFont="1" applyBorder="1" applyAlignment="1">
      <alignment/>
    </xf>
    <xf numFmtId="0" fontId="79" fillId="5" borderId="0" xfId="0" applyFont="1" applyFill="1" applyBorder="1" applyAlignment="1">
      <alignment/>
    </xf>
    <xf numFmtId="0" fontId="74" fillId="55" borderId="23" xfId="0" applyFont="1" applyFill="1" applyBorder="1" applyAlignment="1">
      <alignment horizontal="left" wrapText="1"/>
    </xf>
    <xf numFmtId="165" fontId="73" fillId="55" borderId="23" xfId="0" applyNumberFormat="1" applyFont="1" applyFill="1" applyBorder="1" applyAlignment="1">
      <alignment/>
    </xf>
    <xf numFmtId="0" fontId="75" fillId="55" borderId="23" xfId="0" applyFont="1" applyFill="1" applyBorder="1" applyAlignment="1">
      <alignment horizontal="left" wrapText="1"/>
    </xf>
    <xf numFmtId="165" fontId="72" fillId="55" borderId="23" xfId="0" applyNumberFormat="1" applyFont="1" applyFill="1" applyBorder="1" applyAlignment="1">
      <alignment/>
    </xf>
    <xf numFmtId="0" fontId="75" fillId="54" borderId="23" xfId="0" applyFont="1" applyFill="1" applyBorder="1" applyAlignment="1">
      <alignment horizontal="left" wrapText="1"/>
    </xf>
    <xf numFmtId="165" fontId="72" fillId="54" borderId="23" xfId="0" applyNumberFormat="1" applyFont="1" applyFill="1" applyBorder="1" applyAlignment="1">
      <alignment/>
    </xf>
    <xf numFmtId="0" fontId="74" fillId="55" borderId="28" xfId="0" applyFont="1" applyFill="1" applyBorder="1" applyAlignment="1">
      <alignment horizontal="left" wrapText="1"/>
    </xf>
    <xf numFmtId="0" fontId="73" fillId="5" borderId="0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right" vertical="center"/>
    </xf>
    <xf numFmtId="4" fontId="75" fillId="5" borderId="0" xfId="0" applyNumberFormat="1" applyFont="1" applyFill="1" applyBorder="1" applyAlignment="1">
      <alignment horizontal="center" vertical="center" wrapText="1"/>
    </xf>
    <xf numFmtId="0" fontId="78" fillId="0" borderId="0" xfId="0" applyFont="1" applyBorder="1" applyAlignment="1">
      <alignment vertical="center"/>
    </xf>
    <xf numFmtId="4" fontId="75" fillId="57" borderId="27" xfId="0" applyNumberFormat="1" applyFont="1" applyFill="1" applyBorder="1" applyAlignment="1">
      <alignment horizontal="center" vertical="center" wrapText="1"/>
    </xf>
    <xf numFmtId="0" fontId="73" fillId="5" borderId="0" xfId="0" applyFont="1" applyFill="1" applyBorder="1" applyAlignment="1">
      <alignment horizontal="center" vertical="center"/>
    </xf>
    <xf numFmtId="0" fontId="74" fillId="55" borderId="23" xfId="0" applyFont="1" applyFill="1" applyBorder="1" applyAlignment="1" quotePrefix="1">
      <alignment horizontal="left" vertical="center" wrapText="1"/>
    </xf>
    <xf numFmtId="0" fontId="74" fillId="55" borderId="28" xfId="0" applyFont="1" applyFill="1" applyBorder="1" applyAlignment="1" quotePrefix="1">
      <alignment horizontal="left" vertical="center" wrapText="1"/>
    </xf>
    <xf numFmtId="4" fontId="75" fillId="55" borderId="27" xfId="0" applyNumberFormat="1" applyFont="1" applyFill="1" applyBorder="1" applyAlignment="1">
      <alignment horizontal="center" vertical="center" wrapText="1"/>
    </xf>
    <xf numFmtId="0" fontId="73" fillId="5" borderId="0" xfId="0" applyFont="1" applyFill="1" applyBorder="1" applyAlignment="1">
      <alignment horizontal="left"/>
    </xf>
    <xf numFmtId="0" fontId="74" fillId="5" borderId="0" xfId="0" applyFont="1" applyFill="1" applyBorder="1" applyAlignment="1">
      <alignment horizontal="center" vertical="center" wrapText="1"/>
    </xf>
    <xf numFmtId="49" fontId="74" fillId="5" borderId="0" xfId="0" applyNumberFormat="1" applyFont="1" applyFill="1" applyBorder="1" applyAlignment="1" applyProtection="1">
      <alignment horizontal="left" vertical="center" wrapText="1"/>
      <protection locked="0"/>
    </xf>
    <xf numFmtId="0" fontId="75" fillId="15" borderId="28" xfId="0" applyFont="1" applyFill="1" applyBorder="1" applyAlignment="1">
      <alignment horizontal="left" wrapText="1"/>
    </xf>
    <xf numFmtId="49" fontId="74" fillId="5" borderId="0" xfId="0" applyNumberFormat="1" applyFont="1" applyFill="1" applyBorder="1" applyAlignment="1">
      <alignment horizontal="left" vertical="center" wrapText="1"/>
    </xf>
    <xf numFmtId="0" fontId="72" fillId="5" borderId="0" xfId="0" applyFont="1" applyFill="1" applyBorder="1" applyAlignment="1">
      <alignment horizontal="center"/>
    </xf>
    <xf numFmtId="49" fontId="74" fillId="55" borderId="23" xfId="0" applyNumberFormat="1" applyFont="1" applyFill="1" applyBorder="1" applyAlignment="1" applyProtection="1">
      <alignment horizontal="center" vertical="center" wrapText="1"/>
      <protection locked="0"/>
    </xf>
    <xf numFmtId="0" fontId="73" fillId="55" borderId="28" xfId="0" applyFont="1" applyFill="1" applyBorder="1" applyAlignment="1">
      <alignment horizontal="left" wrapText="1"/>
    </xf>
    <xf numFmtId="49" fontId="74" fillId="55" borderId="23" xfId="0" applyNumberFormat="1" applyFont="1" applyFill="1" applyBorder="1" applyAlignment="1" applyProtection="1">
      <alignment horizontal="left" vertical="center" wrapText="1"/>
      <protection locked="0"/>
    </xf>
    <xf numFmtId="0" fontId="75" fillId="55" borderId="28" xfId="0" applyFont="1" applyFill="1" applyBorder="1" applyAlignment="1">
      <alignment horizontal="left" wrapText="1"/>
    </xf>
    <xf numFmtId="0" fontId="75" fillId="54" borderId="28" xfId="0" applyFont="1" applyFill="1" applyBorder="1" applyAlignment="1">
      <alignment horizontal="left" wrapText="1"/>
    </xf>
    <xf numFmtId="49" fontId="74" fillId="54" borderId="23" xfId="0" applyNumberFormat="1" applyFont="1" applyFill="1" applyBorder="1" applyAlignment="1">
      <alignment horizontal="left" vertical="center" wrapText="1"/>
    </xf>
    <xf numFmtId="0" fontId="72" fillId="5" borderId="0" xfId="0" applyFont="1" applyFill="1" applyAlignment="1">
      <alignment horizontal="right" wrapText="1"/>
    </xf>
    <xf numFmtId="0" fontId="73" fillId="5" borderId="0" xfId="0" applyFont="1" applyFill="1" applyAlignment="1">
      <alignment/>
    </xf>
    <xf numFmtId="0" fontId="72" fillId="5" borderId="0" xfId="0" applyFont="1" applyFill="1" applyBorder="1" applyAlignment="1">
      <alignment horizontal="left" wrapText="1"/>
    </xf>
    <xf numFmtId="0" fontId="74" fillId="15" borderId="23" xfId="0" applyFont="1" applyFill="1" applyBorder="1" applyAlignment="1" quotePrefix="1">
      <alignment horizontal="left" wrapText="1"/>
    </xf>
    <xf numFmtId="0" fontId="72" fillId="5" borderId="0" xfId="0" applyFont="1" applyFill="1" applyBorder="1" applyAlignment="1">
      <alignment horizontal="right" wrapText="1"/>
    </xf>
    <xf numFmtId="0" fontId="73" fillId="0" borderId="0" xfId="0" applyFont="1" applyAlignment="1">
      <alignment/>
    </xf>
    <xf numFmtId="165" fontId="73" fillId="0" borderId="0" xfId="0" applyNumberFormat="1" applyFont="1" applyBorder="1" applyAlignment="1">
      <alignment/>
    </xf>
    <xf numFmtId="165" fontId="78" fillId="0" borderId="0" xfId="0" applyNumberFormat="1" applyFont="1" applyBorder="1" applyAlignment="1">
      <alignment/>
    </xf>
    <xf numFmtId="3" fontId="73" fillId="5" borderId="0" xfId="0" applyNumberFormat="1" applyFont="1" applyFill="1" applyBorder="1" applyAlignment="1">
      <alignment/>
    </xf>
    <xf numFmtId="0" fontId="73" fillId="5" borderId="0" xfId="0" applyFont="1" applyFill="1" applyBorder="1" applyAlignment="1">
      <alignment horizontal="right"/>
    </xf>
    <xf numFmtId="165" fontId="73" fillId="55" borderId="23" xfId="0" applyNumberFormat="1" applyFont="1" applyFill="1" applyBorder="1" applyAlignment="1">
      <alignment horizontal="center" vertical="center"/>
    </xf>
    <xf numFmtId="0" fontId="74" fillId="55" borderId="23" xfId="0" applyFont="1" applyFill="1" applyBorder="1" applyAlignment="1" quotePrefix="1">
      <alignment horizontal="left" wrapText="1"/>
    </xf>
    <xf numFmtId="4" fontId="87" fillId="53" borderId="23" xfId="0" applyNumberFormat="1" applyFont="1" applyFill="1" applyBorder="1" applyAlignment="1">
      <alignment horizontal="center" wrapText="1"/>
    </xf>
    <xf numFmtId="165" fontId="74" fillId="55" borderId="23" xfId="0" applyNumberFormat="1" applyFont="1" applyFill="1" applyBorder="1" applyAlignment="1">
      <alignment horizontal="center" vertical="center" wrapText="1"/>
    </xf>
    <xf numFmtId="0" fontId="73" fillId="55" borderId="28" xfId="0" applyFont="1" applyFill="1" applyBorder="1" applyAlignment="1">
      <alignment horizontal="center" vertical="center" wrapText="1"/>
    </xf>
    <xf numFmtId="4" fontId="75" fillId="15" borderId="26" xfId="0" applyNumberFormat="1" applyFont="1" applyFill="1" applyBorder="1" applyAlignment="1">
      <alignment horizontal="center" wrapText="1"/>
    </xf>
    <xf numFmtId="0" fontId="74" fillId="15" borderId="28" xfId="0" applyFont="1" applyFill="1" applyBorder="1" applyAlignment="1" quotePrefix="1">
      <alignment horizontal="left" wrapText="1"/>
    </xf>
    <xf numFmtId="0" fontId="78" fillId="5" borderId="0" xfId="0" applyFont="1" applyFill="1" applyBorder="1" applyAlignment="1">
      <alignment/>
    </xf>
    <xf numFmtId="0" fontId="74" fillId="55" borderId="28" xfId="0" applyFont="1" applyFill="1" applyBorder="1" applyAlignment="1" quotePrefix="1">
      <alignment horizontal="left" wrapText="1"/>
    </xf>
    <xf numFmtId="165" fontId="73" fillId="15" borderId="23" xfId="0" applyNumberFormat="1" applyFont="1" applyFill="1" applyBorder="1" applyAlignment="1" applyProtection="1">
      <alignment/>
      <protection locked="0"/>
    </xf>
    <xf numFmtId="165" fontId="73" fillId="5" borderId="0" xfId="0" applyNumberFormat="1" applyFont="1" applyFill="1" applyBorder="1" applyAlignment="1" applyProtection="1">
      <alignment/>
      <protection locked="0"/>
    </xf>
    <xf numFmtId="165" fontId="73" fillId="56" borderId="23" xfId="0" applyNumberFormat="1" applyFont="1" applyFill="1" applyBorder="1" applyAlignment="1">
      <alignment/>
    </xf>
    <xf numFmtId="165" fontId="73" fillId="55" borderId="23" xfId="0" applyNumberFormat="1" applyFont="1" applyFill="1" applyBorder="1" applyAlignment="1" applyProtection="1">
      <alignment/>
      <protection locked="0"/>
    </xf>
    <xf numFmtId="0" fontId="73" fillId="5" borderId="0" xfId="0" applyFont="1" applyFill="1" applyBorder="1" applyAlignment="1">
      <alignment horizontal="right" wrapText="1"/>
    </xf>
    <xf numFmtId="165" fontId="73" fillId="57" borderId="23" xfId="0" applyNumberFormat="1" applyFont="1" applyFill="1" applyBorder="1" applyAlignment="1">
      <alignment/>
    </xf>
    <xf numFmtId="0" fontId="87" fillId="53" borderId="28" xfId="0" applyFont="1" applyFill="1" applyBorder="1" applyAlignment="1">
      <alignment horizontal="left" wrapText="1"/>
    </xf>
    <xf numFmtId="4" fontId="75" fillId="15" borderId="23" xfId="0" applyNumberFormat="1" applyFont="1" applyFill="1" applyBorder="1" applyAlignment="1">
      <alignment horizontal="center" vertical="center" wrapText="1"/>
    </xf>
    <xf numFmtId="165" fontId="73" fillId="5" borderId="0" xfId="0" applyNumberFormat="1" applyFont="1" applyFill="1" applyAlignment="1">
      <alignment/>
    </xf>
    <xf numFmtId="0" fontId="74" fillId="55" borderId="28" xfId="0" applyFont="1" applyFill="1" applyBorder="1" applyAlignment="1">
      <alignment horizontal="center" wrapText="1"/>
    </xf>
    <xf numFmtId="165" fontId="73" fillId="55" borderId="23" xfId="0" applyNumberFormat="1" applyFont="1" applyFill="1" applyBorder="1" applyAlignment="1">
      <alignment horizontal="center"/>
    </xf>
    <xf numFmtId="0" fontId="74" fillId="55" borderId="28" xfId="0" applyFont="1" applyFill="1" applyBorder="1" applyAlignment="1" quotePrefix="1">
      <alignment horizontal="center" wrapText="1"/>
    </xf>
    <xf numFmtId="165" fontId="75" fillId="54" borderId="29" xfId="0" applyNumberFormat="1" applyFont="1" applyFill="1" applyBorder="1" applyAlignment="1">
      <alignment wrapText="1"/>
    </xf>
    <xf numFmtId="165" fontId="75" fillId="54" borderId="30" xfId="0" applyNumberFormat="1" applyFont="1" applyFill="1" applyBorder="1" applyAlignment="1">
      <alignment wrapText="1"/>
    </xf>
    <xf numFmtId="0" fontId="75" fillId="54" borderId="29" xfId="0" applyFont="1" applyFill="1" applyBorder="1" applyAlignment="1">
      <alignment wrapText="1"/>
    </xf>
    <xf numFmtId="167" fontId="75" fillId="54" borderId="30" xfId="0" applyNumberFormat="1" applyFont="1" applyFill="1" applyBorder="1" applyAlignment="1">
      <alignment wrapText="1"/>
    </xf>
    <xf numFmtId="0" fontId="72" fillId="5" borderId="0" xfId="0" applyFont="1" applyFill="1" applyAlignment="1">
      <alignment horizontal="right"/>
    </xf>
    <xf numFmtId="0" fontId="74" fillId="57" borderId="23" xfId="0" applyFont="1" applyFill="1" applyBorder="1" applyAlignment="1" quotePrefix="1">
      <alignment horizontal="left" wrapText="1"/>
    </xf>
    <xf numFmtId="0" fontId="72" fillId="5" borderId="0" xfId="0" applyFont="1" applyFill="1" applyBorder="1" applyAlignment="1" quotePrefix="1">
      <alignment/>
    </xf>
    <xf numFmtId="165" fontId="72" fillId="0" borderId="0" xfId="0" applyNumberFormat="1" applyFont="1" applyBorder="1" applyAlignment="1">
      <alignment/>
    </xf>
    <xf numFmtId="0" fontId="74" fillId="0" borderId="23" xfId="0" applyFont="1" applyFill="1" applyBorder="1" applyAlignment="1">
      <alignment horizontal="left" vertical="center" wrapText="1"/>
    </xf>
    <xf numFmtId="165" fontId="73" fillId="0" borderId="23" xfId="0" applyNumberFormat="1" applyFont="1" applyFill="1" applyBorder="1" applyAlignment="1">
      <alignment vertical="center"/>
    </xf>
    <xf numFmtId="0" fontId="74" fillId="0" borderId="33" xfId="0" applyFont="1" applyFill="1" applyBorder="1" applyAlignment="1">
      <alignment horizontal="left" vertical="center" wrapText="1"/>
    </xf>
    <xf numFmtId="165" fontId="73" fillId="0" borderId="26" xfId="0" applyNumberFormat="1" applyFont="1" applyFill="1" applyBorder="1" applyAlignment="1">
      <alignment vertical="center"/>
    </xf>
    <xf numFmtId="9" fontId="73" fillId="5" borderId="0" xfId="0" applyNumberFormat="1" applyFont="1" applyFill="1" applyBorder="1" applyAlignment="1">
      <alignment/>
    </xf>
    <xf numFmtId="9" fontId="73" fillId="0" borderId="0" xfId="0" applyNumberFormat="1" applyFont="1" applyBorder="1" applyAlignment="1">
      <alignment/>
    </xf>
    <xf numFmtId="165" fontId="73" fillId="5" borderId="0" xfId="0" applyNumberFormat="1" applyFont="1" applyFill="1" applyBorder="1" applyAlignment="1">
      <alignment vertical="center"/>
    </xf>
    <xf numFmtId="0" fontId="73" fillId="0" borderId="0" xfId="0" applyFont="1" applyBorder="1" applyAlignment="1">
      <alignment vertical="center"/>
    </xf>
    <xf numFmtId="9" fontId="73" fillId="5" borderId="0" xfId="0" applyNumberFormat="1" applyFont="1" applyFill="1" applyBorder="1" applyAlignment="1">
      <alignment vertical="center"/>
    </xf>
    <xf numFmtId="165" fontId="72" fillId="5" borderId="0" xfId="0" applyNumberFormat="1" applyFont="1" applyFill="1" applyBorder="1" applyAlignment="1">
      <alignment vertical="center"/>
    </xf>
    <xf numFmtId="0" fontId="73" fillId="0" borderId="0" xfId="0" applyFont="1" applyAlignment="1">
      <alignment vertical="center"/>
    </xf>
    <xf numFmtId="165" fontId="73" fillId="55" borderId="23" xfId="0" applyNumberFormat="1" applyFont="1" applyFill="1" applyBorder="1" applyAlignment="1" applyProtection="1">
      <alignment vertical="center"/>
      <protection locked="0"/>
    </xf>
    <xf numFmtId="3" fontId="72" fillId="5" borderId="0" xfId="0" applyNumberFormat="1" applyFont="1" applyFill="1" applyBorder="1" applyAlignment="1">
      <alignment/>
    </xf>
    <xf numFmtId="0" fontId="72" fillId="5" borderId="0" xfId="0" applyFont="1" applyFill="1" applyBorder="1" applyAlignment="1">
      <alignment horizontal="left"/>
    </xf>
    <xf numFmtId="0" fontId="75" fillId="54" borderId="23" xfId="0" applyFont="1" applyFill="1" applyBorder="1" applyAlignment="1">
      <alignment wrapText="1"/>
    </xf>
    <xf numFmtId="0" fontId="90" fillId="5" borderId="0" xfId="0" applyFont="1" applyFill="1" applyBorder="1" applyAlignment="1">
      <alignment/>
    </xf>
    <xf numFmtId="0" fontId="73" fillId="5" borderId="0" xfId="0" applyFont="1" applyFill="1" applyBorder="1" applyAlignment="1">
      <alignment horizontal="center"/>
    </xf>
    <xf numFmtId="0" fontId="74" fillId="57" borderId="23" xfId="0" applyFont="1" applyFill="1" applyBorder="1" applyAlignment="1">
      <alignment horizontal="left" wrapText="1"/>
    </xf>
    <xf numFmtId="0" fontId="73" fillId="0" borderId="0" xfId="0" applyFont="1" applyFill="1" applyBorder="1" applyAlignment="1">
      <alignment/>
    </xf>
    <xf numFmtId="0" fontId="74" fillId="56" borderId="23" xfId="0" applyFont="1" applyFill="1" applyBorder="1" applyAlignment="1" quotePrefix="1">
      <alignment horizontal="left" wrapText="1"/>
    </xf>
    <xf numFmtId="0" fontId="72" fillId="0" borderId="0" xfId="0" applyFont="1" applyFill="1" applyBorder="1" applyAlignment="1">
      <alignment/>
    </xf>
    <xf numFmtId="0" fontId="80" fillId="5" borderId="0" xfId="0" applyFont="1" applyFill="1" applyBorder="1" applyAlignment="1">
      <alignment/>
    </xf>
    <xf numFmtId="46" fontId="81" fillId="0" borderId="0" xfId="0" applyNumberFormat="1" applyFont="1" applyBorder="1" applyAlignment="1" quotePrefix="1">
      <alignment horizontal="right"/>
    </xf>
    <xf numFmtId="3" fontId="81" fillId="0" borderId="0" xfId="0" applyNumberFormat="1" applyFont="1" applyBorder="1" applyAlignment="1" quotePrefix="1">
      <alignment horizontal="right"/>
    </xf>
    <xf numFmtId="0" fontId="87" fillId="53" borderId="23" xfId="0" applyFont="1" applyFill="1" applyBorder="1" applyAlignment="1">
      <alignment horizontal="left" vertical="center" wrapText="1"/>
    </xf>
    <xf numFmtId="165" fontId="72" fillId="0" borderId="23" xfId="0" applyNumberFormat="1" applyFont="1" applyFill="1" applyBorder="1" applyAlignment="1">
      <alignment horizontal="center"/>
    </xf>
    <xf numFmtId="10" fontId="73" fillId="0" borderId="0" xfId="0" applyNumberFormat="1" applyFont="1" applyBorder="1" applyAlignment="1">
      <alignment/>
    </xf>
    <xf numFmtId="165" fontId="72" fillId="5" borderId="0" xfId="0" applyNumberFormat="1" applyFont="1" applyFill="1" applyBorder="1" applyAlignment="1" applyProtection="1">
      <alignment wrapText="1"/>
      <protection locked="0"/>
    </xf>
    <xf numFmtId="165" fontId="73" fillId="5" borderId="0" xfId="0" applyNumberFormat="1" applyFont="1" applyFill="1" applyBorder="1" applyAlignment="1" applyProtection="1">
      <alignment/>
      <protection locked="0"/>
    </xf>
    <xf numFmtId="165" fontId="73" fillId="54" borderId="17" xfId="0" applyNumberFormat="1" applyFont="1" applyFill="1" applyBorder="1" applyAlignment="1" applyProtection="1">
      <alignment/>
      <protection locked="0"/>
    </xf>
    <xf numFmtId="165" fontId="73" fillId="56" borderId="17" xfId="0" applyNumberFormat="1" applyFont="1" applyFill="1" applyBorder="1" applyAlignment="1" applyProtection="1">
      <alignment/>
      <protection locked="0"/>
    </xf>
    <xf numFmtId="165" fontId="73" fillId="15" borderId="23" xfId="0" applyNumberFormat="1" applyFont="1" applyFill="1" applyBorder="1" applyAlignment="1" applyProtection="1">
      <alignment/>
      <protection locked="0"/>
    </xf>
    <xf numFmtId="165" fontId="73" fillId="5" borderId="0" xfId="0" applyNumberFormat="1" applyFont="1" applyFill="1" applyBorder="1" applyAlignment="1">
      <alignment horizontal="center" vertical="center" wrapText="1"/>
    </xf>
    <xf numFmtId="0" fontId="79" fillId="0" borderId="0" xfId="0" applyFont="1" applyBorder="1" applyAlignment="1">
      <alignment/>
    </xf>
    <xf numFmtId="0" fontId="73" fillId="5" borderId="0" xfId="0" applyFont="1" applyFill="1" applyBorder="1" applyAlignment="1">
      <alignment horizontal="justify"/>
    </xf>
    <xf numFmtId="165" fontId="87" fillId="53" borderId="23" xfId="0" applyNumberFormat="1" applyFont="1" applyFill="1" applyBorder="1" applyAlignment="1">
      <alignment horizontal="center" vertical="center" wrapText="1"/>
    </xf>
    <xf numFmtId="165" fontId="73" fillId="55" borderId="23" xfId="0" applyNumberFormat="1" applyFont="1" applyFill="1" applyBorder="1" applyAlignment="1" applyProtection="1">
      <alignment/>
      <protection locked="0"/>
    </xf>
    <xf numFmtId="0" fontId="74" fillId="15" borderId="23" xfId="0" applyNumberFormat="1" applyFont="1" applyFill="1" applyBorder="1" applyAlignment="1">
      <alignment horizontal="left" wrapText="1"/>
    </xf>
    <xf numFmtId="0" fontId="79" fillId="58" borderId="23" xfId="0" applyFont="1" applyFill="1" applyBorder="1" applyAlignment="1">
      <alignment horizontal="left" vertical="center" wrapText="1"/>
    </xf>
    <xf numFmtId="0" fontId="74" fillId="55" borderId="23" xfId="0" applyNumberFormat="1" applyFont="1" applyFill="1" applyBorder="1" applyAlignment="1">
      <alignment horizontal="left" wrapText="1"/>
    </xf>
    <xf numFmtId="165" fontId="72" fillId="5" borderId="0" xfId="0" applyNumberFormat="1" applyFont="1" applyFill="1" applyBorder="1" applyAlignment="1">
      <alignment horizontal="center"/>
    </xf>
    <xf numFmtId="3" fontId="73" fillId="0" borderId="0" xfId="0" applyNumberFormat="1" applyFont="1" applyBorder="1" applyAlignment="1">
      <alignment/>
    </xf>
    <xf numFmtId="3" fontId="78" fillId="5" borderId="0" xfId="0" applyNumberFormat="1" applyFont="1" applyFill="1" applyBorder="1" applyAlignment="1">
      <alignment/>
    </xf>
    <xf numFmtId="0" fontId="78" fillId="5" borderId="0" xfId="0" applyFont="1" applyFill="1" applyBorder="1" applyAlignment="1">
      <alignment horizontal="left"/>
    </xf>
    <xf numFmtId="0" fontId="73" fillId="5" borderId="17" xfId="0" applyFont="1" applyFill="1" applyBorder="1" applyAlignment="1">
      <alignment/>
    </xf>
    <xf numFmtId="3" fontId="73" fillId="5" borderId="0" xfId="0" applyNumberFormat="1" applyFont="1" applyFill="1" applyAlignment="1">
      <alignment/>
    </xf>
    <xf numFmtId="0" fontId="74" fillId="59" borderId="23" xfId="0" applyNumberFormat="1" applyFont="1" applyFill="1" applyBorder="1" applyAlignment="1">
      <alignment horizontal="left" vertical="center" wrapText="1"/>
    </xf>
    <xf numFmtId="0" fontId="74" fillId="15" borderId="28" xfId="0" applyFont="1" applyFill="1" applyBorder="1" applyAlignment="1">
      <alignment horizontal="left" vertical="center"/>
    </xf>
    <xf numFmtId="0" fontId="74" fillId="55" borderId="28" xfId="0" applyFont="1" applyFill="1" applyBorder="1" applyAlignment="1">
      <alignment horizontal="center" vertical="center" wrapText="1"/>
    </xf>
    <xf numFmtId="16" fontId="74" fillId="55" borderId="28" xfId="0" applyNumberFormat="1" applyFont="1" applyFill="1" applyBorder="1" applyAlignment="1">
      <alignment horizontal="center" vertical="center" wrapText="1"/>
    </xf>
    <xf numFmtId="165" fontId="73" fillId="55" borderId="27" xfId="0" applyNumberFormat="1" applyFont="1" applyFill="1" applyBorder="1" applyAlignment="1">
      <alignment vertical="center"/>
    </xf>
    <xf numFmtId="165" fontId="73" fillId="0" borderId="0" xfId="0" applyNumberFormat="1" applyFont="1" applyAlignment="1">
      <alignment/>
    </xf>
    <xf numFmtId="9" fontId="73" fillId="0" borderId="0" xfId="0" applyNumberFormat="1" applyFont="1" applyAlignment="1">
      <alignment/>
    </xf>
    <xf numFmtId="0" fontId="73" fillId="60" borderId="0" xfId="0" applyFont="1" applyFill="1" applyAlignment="1">
      <alignment/>
    </xf>
    <xf numFmtId="0" fontId="73" fillId="60" borderId="0" xfId="0" applyFont="1" applyFill="1" applyBorder="1" applyAlignment="1">
      <alignment/>
    </xf>
    <xf numFmtId="0" fontId="73" fillId="0" borderId="34" xfId="0" applyFont="1" applyBorder="1" applyAlignment="1">
      <alignment/>
    </xf>
    <xf numFmtId="0" fontId="73" fillId="0" borderId="35" xfId="0" applyFont="1" applyBorder="1" applyAlignment="1">
      <alignment/>
    </xf>
    <xf numFmtId="0" fontId="73" fillId="0" borderId="36" xfId="0" applyFont="1" applyBorder="1" applyAlignment="1">
      <alignment/>
    </xf>
    <xf numFmtId="0" fontId="73" fillId="5" borderId="37" xfId="0" applyFont="1" applyFill="1" applyBorder="1" applyAlignment="1">
      <alignment horizontal="center" vertical="center"/>
    </xf>
    <xf numFmtId="0" fontId="87" fillId="53" borderId="33" xfId="0" applyFont="1" applyFill="1" applyBorder="1" applyAlignment="1">
      <alignment horizontal="left" vertical="center" wrapText="1"/>
    </xf>
    <xf numFmtId="165" fontId="73" fillId="60" borderId="0" xfId="0" applyNumberFormat="1" applyFont="1" applyFill="1" applyAlignment="1">
      <alignment/>
    </xf>
    <xf numFmtId="0" fontId="73" fillId="60" borderId="0" xfId="0" applyFont="1" applyFill="1" applyAlignment="1">
      <alignment horizontal="center" vertical="center"/>
    </xf>
    <xf numFmtId="0" fontId="74" fillId="55" borderId="23" xfId="163" applyFont="1" applyFill="1" applyBorder="1" applyAlignment="1">
      <alignment horizontal="left" vertical="center" wrapText="1"/>
      <protection/>
    </xf>
    <xf numFmtId="0" fontId="72" fillId="54" borderId="23" xfId="0" applyFont="1" applyFill="1" applyBorder="1" applyAlignment="1">
      <alignment horizontal="left" vertical="center"/>
    </xf>
    <xf numFmtId="0" fontId="87" fillId="53" borderId="26" xfId="0" applyFont="1" applyFill="1" applyBorder="1" applyAlignment="1">
      <alignment horizontal="center" vertical="center" wrapText="1"/>
    </xf>
    <xf numFmtId="4" fontId="87" fillId="53" borderId="31" xfId="0" applyNumberFormat="1" applyFont="1" applyFill="1" applyBorder="1" applyAlignment="1">
      <alignment horizontal="center" vertical="center" wrapText="1"/>
    </xf>
    <xf numFmtId="0" fontId="73" fillId="5" borderId="0" xfId="163" applyFont="1" applyFill="1">
      <alignment/>
      <protection/>
    </xf>
    <xf numFmtId="0" fontId="79" fillId="5" borderId="0" xfId="163" applyFont="1" applyFill="1">
      <alignment/>
      <protection/>
    </xf>
    <xf numFmtId="0" fontId="73" fillId="5" borderId="0" xfId="163" applyFont="1" applyFill="1" applyBorder="1">
      <alignment/>
      <protection/>
    </xf>
    <xf numFmtId="0" fontId="74" fillId="5" borderId="0" xfId="163" applyFont="1" applyFill="1" applyBorder="1" applyAlignment="1">
      <alignment wrapText="1"/>
      <protection/>
    </xf>
    <xf numFmtId="0" fontId="73" fillId="0" borderId="0" xfId="163" applyFont="1" applyBorder="1">
      <alignment/>
      <protection/>
    </xf>
    <xf numFmtId="165" fontId="73" fillId="5" borderId="0" xfId="163" applyNumberFormat="1" applyFont="1" applyFill="1">
      <alignment/>
      <protection/>
    </xf>
    <xf numFmtId="0" fontId="73" fillId="0" borderId="0" xfId="163" applyFont="1">
      <alignment/>
      <protection/>
    </xf>
    <xf numFmtId="0" fontId="72" fillId="0" borderId="0" xfId="163" applyFont="1">
      <alignment/>
      <protection/>
    </xf>
    <xf numFmtId="165" fontId="72" fillId="5" borderId="0" xfId="163" applyNumberFormat="1" applyFont="1" applyFill="1">
      <alignment/>
      <protection/>
    </xf>
    <xf numFmtId="165" fontId="79" fillId="5" borderId="0" xfId="163" applyNumberFormat="1" applyFont="1" applyFill="1" applyBorder="1">
      <alignment/>
      <protection/>
    </xf>
    <xf numFmtId="165" fontId="73" fillId="5" borderId="0" xfId="163" applyNumberFormat="1" applyFont="1" applyFill="1" applyBorder="1">
      <alignment/>
      <protection/>
    </xf>
    <xf numFmtId="0" fontId="72" fillId="5" borderId="0" xfId="0" applyFont="1" applyFill="1" applyBorder="1" applyAlignment="1">
      <alignment horizontal="center" vertical="center" wrapText="1"/>
    </xf>
    <xf numFmtId="4" fontId="72" fillId="5" borderId="0" xfId="0" applyNumberFormat="1" applyFont="1" applyFill="1" applyBorder="1" applyAlignment="1">
      <alignment horizontal="center" vertical="center" wrapText="1"/>
    </xf>
    <xf numFmtId="165" fontId="73" fillId="5" borderId="0" xfId="0" applyNumberFormat="1" applyFont="1" applyFill="1" applyBorder="1" applyAlignment="1">
      <alignment horizontal="right"/>
    </xf>
    <xf numFmtId="165" fontId="72" fillId="15" borderId="23" xfId="0" applyNumberFormat="1" applyFont="1" applyFill="1" applyBorder="1" applyAlignment="1">
      <alignment horizontal="right" vertical="center"/>
    </xf>
    <xf numFmtId="0" fontId="74" fillId="5" borderId="0" xfId="0" applyFont="1" applyFill="1" applyBorder="1" applyAlignment="1">
      <alignment wrapText="1"/>
    </xf>
    <xf numFmtId="0" fontId="72" fillId="5" borderId="0" xfId="0" applyFont="1" applyFill="1" applyAlignment="1">
      <alignment/>
    </xf>
    <xf numFmtId="0" fontId="72" fillId="0" borderId="0" xfId="0" applyFont="1" applyAlignment="1">
      <alignment/>
    </xf>
    <xf numFmtId="0" fontId="87" fillId="53" borderId="23" xfId="0" applyFont="1" applyFill="1" applyBorder="1" applyAlignment="1">
      <alignment horizontal="center" vertical="center" wrapTex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/>
    </xf>
    <xf numFmtId="0" fontId="82" fillId="0" borderId="0" xfId="0" applyFont="1" applyAlignment="1">
      <alignment/>
    </xf>
    <xf numFmtId="165" fontId="73" fillId="0" borderId="0" xfId="0" applyNumberFormat="1" applyFont="1" applyAlignment="1">
      <alignment vertical="center"/>
    </xf>
    <xf numFmtId="165" fontId="72" fillId="0" borderId="0" xfId="0" applyNumberFormat="1" applyFont="1" applyAlignment="1">
      <alignment/>
    </xf>
    <xf numFmtId="0" fontId="74" fillId="55" borderId="23" xfId="0" applyFont="1" applyFill="1" applyBorder="1" applyAlignment="1">
      <alignment horizontal="left" vertical="center" wrapText="1"/>
    </xf>
    <xf numFmtId="0" fontId="74" fillId="55" borderId="28" xfId="0" applyFont="1" applyFill="1" applyBorder="1" applyAlignment="1">
      <alignment horizontal="left" vertical="center" wrapText="1"/>
    </xf>
    <xf numFmtId="0" fontId="87" fillId="53" borderId="26" xfId="0" applyFont="1" applyFill="1" applyBorder="1" applyAlignment="1">
      <alignment horizontal="center" vertical="center" wrapText="1"/>
    </xf>
    <xf numFmtId="0" fontId="87" fillId="53" borderId="28" xfId="0" applyFont="1" applyFill="1" applyBorder="1" applyAlignment="1">
      <alignment horizontal="center" vertical="center" wrapText="1"/>
    </xf>
    <xf numFmtId="0" fontId="87" fillId="53" borderId="28" xfId="0" applyFont="1" applyFill="1" applyBorder="1" applyAlignment="1">
      <alignment horizontal="left" vertical="center" wrapText="1"/>
    </xf>
    <xf numFmtId="4" fontId="87" fillId="53" borderId="23" xfId="0" applyNumberFormat="1" applyFont="1" applyFill="1" applyBorder="1" applyAlignment="1">
      <alignment horizontal="center" vertical="center" wrapText="1"/>
    </xf>
    <xf numFmtId="0" fontId="91" fillId="15" borderId="31" xfId="0" applyFont="1" applyFill="1" applyBorder="1" applyAlignment="1">
      <alignment horizontal="center" vertical="center" wrapText="1"/>
    </xf>
    <xf numFmtId="2" fontId="73" fillId="0" borderId="0" xfId="0" applyNumberFormat="1" applyFont="1" applyAlignment="1">
      <alignment wrapText="1"/>
    </xf>
    <xf numFmtId="165" fontId="90" fillId="0" borderId="0" xfId="0" applyNumberFormat="1" applyFont="1" applyAlignment="1">
      <alignment/>
    </xf>
    <xf numFmtId="2" fontId="73" fillId="55" borderId="23" xfId="0" applyNumberFormat="1" applyFont="1" applyFill="1" applyBorder="1" applyAlignment="1">
      <alignment vertical="center" wrapText="1"/>
    </xf>
    <xf numFmtId="2" fontId="87" fillId="53" borderId="23" xfId="0" applyNumberFormat="1" applyFont="1" applyFill="1" applyBorder="1" applyAlignment="1">
      <alignment horizontal="center" vertical="center" wrapText="1"/>
    </xf>
    <xf numFmtId="2" fontId="72" fillId="54" borderId="23" xfId="0" applyNumberFormat="1" applyFont="1" applyFill="1" applyBorder="1" applyAlignment="1">
      <alignment vertical="center" wrapText="1"/>
    </xf>
    <xf numFmtId="2" fontId="75" fillId="54" borderId="23" xfId="0" applyNumberFormat="1" applyFont="1" applyFill="1" applyBorder="1" applyAlignment="1">
      <alignment vertical="center" wrapText="1"/>
    </xf>
    <xf numFmtId="0" fontId="72" fillId="56" borderId="23" xfId="0" applyFont="1" applyFill="1" applyBorder="1" applyAlignment="1">
      <alignment horizontal="center" vertical="center" wrapText="1"/>
    </xf>
    <xf numFmtId="0" fontId="72" fillId="56" borderId="23" xfId="0" applyFont="1" applyFill="1" applyBorder="1" applyAlignment="1">
      <alignment horizontal="center" wrapText="1"/>
    </xf>
    <xf numFmtId="0" fontId="72" fillId="56" borderId="23" xfId="0" applyFont="1" applyFill="1" applyBorder="1" applyAlignment="1">
      <alignment wrapText="1"/>
    </xf>
    <xf numFmtId="3" fontId="72" fillId="56" borderId="23" xfId="0" applyNumberFormat="1" applyFont="1" applyFill="1" applyBorder="1" applyAlignment="1">
      <alignment horizontal="right" wrapText="1"/>
    </xf>
    <xf numFmtId="0" fontId="73" fillId="56" borderId="23" xfId="0" applyFont="1" applyFill="1" applyBorder="1" applyAlignment="1">
      <alignment wrapText="1"/>
    </xf>
    <xf numFmtId="0" fontId="73" fillId="56" borderId="23" xfId="0" applyFont="1" applyFill="1" applyBorder="1" applyAlignment="1">
      <alignment horizontal="right" wrapText="1"/>
    </xf>
    <xf numFmtId="3" fontId="73" fillId="56" borderId="23" xfId="0" applyNumberFormat="1" applyFont="1" applyFill="1" applyBorder="1" applyAlignment="1">
      <alignment horizontal="right" wrapText="1"/>
    </xf>
    <xf numFmtId="0" fontId="72" fillId="56" borderId="23" xfId="0" applyFont="1" applyFill="1" applyBorder="1" applyAlignment="1">
      <alignment horizontal="right" wrapText="1"/>
    </xf>
    <xf numFmtId="0" fontId="81" fillId="61" borderId="0" xfId="0" applyFont="1" applyFill="1" applyAlignment="1">
      <alignment horizontal="left" vertical="top"/>
    </xf>
    <xf numFmtId="0" fontId="73" fillId="61" borderId="0" xfId="0" applyFont="1" applyFill="1" applyAlignment="1">
      <alignment/>
    </xf>
    <xf numFmtId="0" fontId="72" fillId="0" borderId="0" xfId="0" applyFont="1" applyAlignment="1">
      <alignment horizontal="justify"/>
    </xf>
    <xf numFmtId="0" fontId="73" fillId="0" borderId="32" xfId="0" applyFont="1" applyBorder="1" applyAlignment="1">
      <alignment/>
    </xf>
    <xf numFmtId="0" fontId="74" fillId="55" borderId="28" xfId="0" applyFont="1" applyFill="1" applyBorder="1" applyAlignment="1">
      <alignment horizontal="left" vertical="center"/>
    </xf>
    <xf numFmtId="0" fontId="74" fillId="55" borderId="28" xfId="0" applyFont="1" applyFill="1" applyBorder="1" applyAlignment="1">
      <alignment vertical="center" wrapText="1"/>
    </xf>
    <xf numFmtId="0" fontId="87" fillId="53" borderId="28" xfId="0" applyFont="1" applyFill="1" applyBorder="1" applyAlignment="1">
      <alignment horizontal="left" vertical="center"/>
    </xf>
    <xf numFmtId="165" fontId="87" fillId="53" borderId="23" xfId="0" applyNumberFormat="1" applyFont="1" applyFill="1" applyBorder="1" applyAlignment="1">
      <alignment/>
    </xf>
    <xf numFmtId="0" fontId="75" fillId="54" borderId="28" xfId="0" applyFont="1" applyFill="1" applyBorder="1" applyAlignment="1">
      <alignment horizontal="left" vertical="center"/>
    </xf>
    <xf numFmtId="0" fontId="74" fillId="55" borderId="28" xfId="0" applyFont="1" applyFill="1" applyBorder="1" applyAlignment="1">
      <alignment vertical="center"/>
    </xf>
    <xf numFmtId="165" fontId="73" fillId="55" borderId="23" xfId="0" applyNumberFormat="1" applyFont="1" applyFill="1" applyBorder="1" applyAlignment="1">
      <alignment wrapText="1"/>
    </xf>
    <xf numFmtId="165" fontId="88" fillId="53" borderId="23" xfId="0" applyNumberFormat="1" applyFont="1" applyFill="1" applyBorder="1" applyAlignment="1">
      <alignment/>
    </xf>
    <xf numFmtId="0" fontId="72" fillId="5" borderId="0" xfId="0" applyNumberFormat="1" applyFont="1" applyFill="1" applyBorder="1" applyAlignment="1">
      <alignment horizontal="left"/>
    </xf>
    <xf numFmtId="0" fontId="72" fillId="55" borderId="23" xfId="0" applyFont="1" applyFill="1" applyBorder="1" applyAlignment="1">
      <alignment horizontal="right" vertical="center"/>
    </xf>
    <xf numFmtId="0" fontId="78" fillId="5" borderId="0" xfId="0" applyFont="1" applyFill="1" applyAlignment="1">
      <alignment/>
    </xf>
    <xf numFmtId="165" fontId="73" fillId="54" borderId="23" xfId="0" applyNumberFormat="1" applyFont="1" applyFill="1" applyBorder="1" applyAlignment="1">
      <alignment vertical="center"/>
    </xf>
    <xf numFmtId="0" fontId="79" fillId="5" borderId="0" xfId="0" applyFont="1" applyFill="1" applyAlignment="1">
      <alignment/>
    </xf>
    <xf numFmtId="0" fontId="73" fillId="55" borderId="23" xfId="0" applyFont="1" applyFill="1" applyBorder="1" applyAlignment="1">
      <alignment wrapText="1"/>
    </xf>
    <xf numFmtId="0" fontId="87" fillId="53" borderId="23" xfId="0" applyFont="1" applyFill="1" applyBorder="1" applyAlignment="1">
      <alignment wrapText="1"/>
    </xf>
    <xf numFmtId="0" fontId="73" fillId="0" borderId="0" xfId="0" applyFont="1" applyAlignment="1">
      <alignment wrapText="1"/>
    </xf>
    <xf numFmtId="172" fontId="72" fillId="59" borderId="23" xfId="0" applyNumberFormat="1" applyFont="1" applyFill="1" applyBorder="1" applyAlignment="1">
      <alignment vertical="center" wrapText="1"/>
    </xf>
    <xf numFmtId="172" fontId="73" fillId="59" borderId="23" xfId="0" applyNumberFormat="1" applyFont="1" applyFill="1" applyBorder="1" applyAlignment="1">
      <alignment vertical="center" wrapText="1"/>
    </xf>
    <xf numFmtId="172" fontId="87" fillId="62" borderId="23" xfId="0" applyNumberFormat="1" applyFont="1" applyFill="1" applyBorder="1" applyAlignment="1">
      <alignment vertical="center" wrapText="1"/>
    </xf>
    <xf numFmtId="172" fontId="87" fillId="62" borderId="23" xfId="0" applyNumberFormat="1" applyFont="1" applyFill="1" applyBorder="1" applyAlignment="1">
      <alignment horizontal="center" vertical="center" wrapText="1"/>
    </xf>
    <xf numFmtId="0" fontId="75" fillId="63" borderId="23" xfId="0" applyNumberFormat="1" applyFont="1" applyFill="1" applyBorder="1" applyAlignment="1">
      <alignment horizontal="left" vertical="center" wrapText="1"/>
    </xf>
    <xf numFmtId="172" fontId="72" fillId="63" borderId="23" xfId="0" applyNumberFormat="1" applyFont="1" applyFill="1" applyBorder="1" applyAlignment="1">
      <alignment vertical="center" wrapText="1"/>
    </xf>
    <xf numFmtId="0" fontId="74" fillId="0" borderId="0" xfId="160" applyFont="1">
      <alignment/>
      <protection/>
    </xf>
    <xf numFmtId="0" fontId="74" fillId="0" borderId="0" xfId="160" applyFont="1" applyAlignment="1">
      <alignment vertical="center" wrapText="1"/>
      <protection/>
    </xf>
    <xf numFmtId="0" fontId="74" fillId="0" borderId="0" xfId="160" applyFont="1" applyAlignment="1">
      <alignment horizontal="left" vertical="center"/>
      <protection/>
    </xf>
    <xf numFmtId="0" fontId="73" fillId="55" borderId="23" xfId="0" applyFont="1" applyFill="1" applyBorder="1" applyAlignment="1">
      <alignment horizontal="right" vertical="top"/>
    </xf>
    <xf numFmtId="165" fontId="87" fillId="53" borderId="23" xfId="0" applyNumberFormat="1" applyFont="1" applyFill="1" applyBorder="1" applyAlignment="1">
      <alignment horizontal="center" vertical="center"/>
    </xf>
    <xf numFmtId="165" fontId="72" fillId="54" borderId="23" xfId="0" applyNumberFormat="1" applyFont="1" applyFill="1" applyBorder="1" applyAlignment="1">
      <alignment horizontal="right"/>
    </xf>
    <xf numFmtId="167" fontId="72" fillId="54" borderId="23" xfId="0" applyNumberFormat="1" applyFont="1" applyFill="1" applyBorder="1" applyAlignment="1">
      <alignment/>
    </xf>
    <xf numFmtId="0" fontId="74" fillId="56" borderId="23" xfId="0" applyFont="1" applyFill="1" applyBorder="1" applyAlignment="1">
      <alignment horizontal="left" wrapText="1"/>
    </xf>
    <xf numFmtId="0" fontId="74" fillId="56" borderId="28" xfId="0" applyFont="1" applyFill="1" applyBorder="1" applyAlignment="1">
      <alignment horizontal="left" vertical="center" wrapText="1"/>
    </xf>
    <xf numFmtId="0" fontId="74" fillId="56" borderId="28" xfId="0" applyFont="1" applyFill="1" applyBorder="1" applyAlignment="1">
      <alignment horizontal="center" vertical="center" wrapText="1"/>
    </xf>
    <xf numFmtId="165" fontId="73" fillId="56" borderId="27" xfId="0" applyNumberFormat="1" applyFont="1" applyFill="1" applyBorder="1" applyAlignment="1">
      <alignment vertical="center"/>
    </xf>
    <xf numFmtId="165" fontId="73" fillId="55" borderId="23" xfId="0" applyNumberFormat="1" applyFont="1" applyFill="1" applyBorder="1" applyAlignment="1">
      <alignment horizontal="center" vertical="center" wrapText="1"/>
    </xf>
    <xf numFmtId="171" fontId="74" fillId="55" borderId="23" xfId="0" applyNumberFormat="1" applyFont="1" applyFill="1" applyBorder="1" applyAlignment="1">
      <alignment horizontal="center" vertical="center" wrapText="1"/>
    </xf>
    <xf numFmtId="0" fontId="74" fillId="55" borderId="28" xfId="0" applyFont="1" applyFill="1" applyBorder="1" applyAlignment="1">
      <alignment horizontal="left" vertical="center" wrapText="1"/>
    </xf>
    <xf numFmtId="0" fontId="87" fillId="53" borderId="28" xfId="0" applyFont="1" applyFill="1" applyBorder="1" applyAlignment="1">
      <alignment horizontal="center" vertical="center" wrapText="1"/>
    </xf>
    <xf numFmtId="0" fontId="87" fillId="53" borderId="28" xfId="0" applyFont="1" applyFill="1" applyBorder="1" applyAlignment="1">
      <alignment horizontal="left" vertical="center" wrapText="1"/>
    </xf>
    <xf numFmtId="0" fontId="75" fillId="55" borderId="28" xfId="0" applyFont="1" applyFill="1" applyBorder="1" applyAlignment="1">
      <alignment horizontal="center" vertical="center"/>
    </xf>
    <xf numFmtId="0" fontId="75" fillId="55" borderId="29" xfId="0" applyFont="1" applyFill="1" applyBorder="1" applyAlignment="1">
      <alignment horizontal="center" vertical="center"/>
    </xf>
    <xf numFmtId="0" fontId="75" fillId="55" borderId="30" xfId="0" applyFont="1" applyFill="1" applyBorder="1" applyAlignment="1">
      <alignment horizontal="center" vertical="center"/>
    </xf>
    <xf numFmtId="0" fontId="74" fillId="55" borderId="23" xfId="0" applyFont="1" applyFill="1" applyBorder="1" applyAlignment="1">
      <alignment horizontal="left" vertical="center" wrapText="1"/>
    </xf>
    <xf numFmtId="0" fontId="74" fillId="55" borderId="23" xfId="0" applyFont="1" applyFill="1" applyBorder="1" applyAlignment="1">
      <alignment horizontal="left" vertical="center" wrapText="1"/>
    </xf>
    <xf numFmtId="0" fontId="74" fillId="55" borderId="23" xfId="0" applyFont="1" applyFill="1" applyBorder="1" applyAlignment="1">
      <alignment horizontal="left" vertical="center" wrapText="1"/>
    </xf>
    <xf numFmtId="0" fontId="74" fillId="56" borderId="23" xfId="0" applyFont="1" applyFill="1" applyBorder="1" applyAlignment="1">
      <alignment horizontal="left" vertical="center" wrapText="1"/>
    </xf>
    <xf numFmtId="4" fontId="87" fillId="53" borderId="26" xfId="0" applyNumberFormat="1" applyFont="1" applyFill="1" applyBorder="1" applyAlignment="1">
      <alignment horizontal="center" vertical="center" wrapText="1"/>
    </xf>
    <xf numFmtId="0" fontId="74" fillId="55" borderId="23" xfId="0" applyFont="1" applyFill="1" applyBorder="1" applyAlignment="1">
      <alignment horizontal="left" vertical="center" wrapText="1"/>
    </xf>
    <xf numFmtId="165" fontId="73" fillId="55" borderId="23" xfId="156" applyNumberFormat="1" applyFont="1" applyFill="1" applyBorder="1" applyAlignment="1">
      <alignment horizontal="right" vertical="center"/>
      <protection/>
    </xf>
    <xf numFmtId="165" fontId="73" fillId="55" borderId="23" xfId="156" applyNumberFormat="1" applyFont="1" applyFill="1" applyBorder="1" applyAlignment="1">
      <alignment horizontal="right" vertical="center"/>
      <protection/>
    </xf>
    <xf numFmtId="165" fontId="73" fillId="55" borderId="23" xfId="156" applyNumberFormat="1" applyFont="1" applyFill="1" applyBorder="1" applyAlignment="1">
      <alignment horizontal="right" vertical="center"/>
      <protection/>
    </xf>
    <xf numFmtId="165" fontId="73" fillId="55" borderId="23" xfId="156" applyNumberFormat="1" applyFont="1" applyFill="1" applyBorder="1" applyAlignment="1">
      <alignment horizontal="right" vertical="center"/>
      <protection/>
    </xf>
    <xf numFmtId="165" fontId="73" fillId="55" borderId="23" xfId="156" applyNumberFormat="1" applyFont="1" applyFill="1" applyBorder="1" applyAlignment="1">
      <alignment horizontal="right" vertical="center"/>
      <protection/>
    </xf>
    <xf numFmtId="165" fontId="73" fillId="55" borderId="23" xfId="156" applyNumberFormat="1" applyFont="1" applyFill="1" applyBorder="1" applyAlignment="1">
      <alignment horizontal="right" vertical="center"/>
      <protection/>
    </xf>
    <xf numFmtId="0" fontId="87" fillId="53" borderId="23" xfId="0" applyFont="1" applyFill="1" applyBorder="1" applyAlignment="1">
      <alignment horizontal="center" vertical="center"/>
    </xf>
    <xf numFmtId="0" fontId="87" fillId="53" borderId="26" xfId="0" applyFont="1" applyFill="1" applyBorder="1" applyAlignment="1">
      <alignment horizontal="center" vertical="center"/>
    </xf>
    <xf numFmtId="0" fontId="72" fillId="54" borderId="23" xfId="0" applyFont="1" applyFill="1" applyBorder="1" applyAlignment="1">
      <alignment vertical="center" wrapText="1"/>
    </xf>
    <xf numFmtId="0" fontId="87" fillId="53" borderId="23" xfId="0" applyFont="1" applyFill="1" applyBorder="1" applyAlignment="1">
      <alignment horizontal="center" vertical="center" wrapText="1"/>
    </xf>
    <xf numFmtId="0" fontId="87" fillId="53" borderId="28" xfId="0" applyFont="1" applyFill="1" applyBorder="1" applyAlignment="1">
      <alignment horizontal="center" vertical="center" wrapText="1"/>
    </xf>
    <xf numFmtId="0" fontId="87" fillId="53" borderId="26" xfId="0" applyFont="1" applyFill="1" applyBorder="1" applyAlignment="1">
      <alignment horizontal="left" vertical="center" wrapText="1"/>
    </xf>
    <xf numFmtId="0" fontId="82" fillId="60" borderId="0" xfId="0" applyFont="1" applyFill="1" applyAlignment="1">
      <alignment/>
    </xf>
    <xf numFmtId="0" fontId="83" fillId="60" borderId="0" xfId="0" applyFont="1" applyFill="1" applyAlignment="1">
      <alignment/>
    </xf>
    <xf numFmtId="0" fontId="82" fillId="60" borderId="0" xfId="0" applyFont="1" applyFill="1" applyAlignment="1">
      <alignment vertical="center"/>
    </xf>
    <xf numFmtId="165" fontId="82" fillId="60" borderId="0" xfId="0" applyNumberFormat="1" applyFont="1" applyFill="1" applyAlignment="1">
      <alignment vertical="center"/>
    </xf>
    <xf numFmtId="0" fontId="82" fillId="60" borderId="25" xfId="0" applyFont="1" applyFill="1" applyBorder="1" applyAlignment="1">
      <alignment vertical="center"/>
    </xf>
    <xf numFmtId="0" fontId="1" fillId="60" borderId="0" xfId="160" applyFont="1" applyFill="1">
      <alignment/>
      <protection/>
    </xf>
    <xf numFmtId="0" fontId="1" fillId="60" borderId="0" xfId="160" applyFont="1" applyFill="1" applyAlignment="1">
      <alignment horizontal="center"/>
      <protection/>
    </xf>
    <xf numFmtId="0" fontId="1" fillId="60" borderId="0" xfId="160" applyFont="1" applyFill="1" applyAlignment="1">
      <alignment vertical="center"/>
      <protection/>
    </xf>
    <xf numFmtId="0" fontId="1" fillId="60" borderId="38" xfId="160" applyFont="1" applyFill="1" applyBorder="1">
      <alignment/>
      <protection/>
    </xf>
    <xf numFmtId="0" fontId="74" fillId="60" borderId="0" xfId="160" applyFont="1" applyFill="1">
      <alignment/>
      <protection/>
    </xf>
    <xf numFmtId="0" fontId="74" fillId="60" borderId="0" xfId="160" applyFont="1" applyFill="1" applyAlignment="1">
      <alignment vertical="center" wrapText="1"/>
      <protection/>
    </xf>
    <xf numFmtId="0" fontId="74" fillId="60" borderId="0" xfId="160" applyFont="1" applyFill="1" applyAlignment="1">
      <alignment horizontal="left" vertical="center"/>
      <protection/>
    </xf>
    <xf numFmtId="165" fontId="74" fillId="60" borderId="0" xfId="160" applyNumberFormat="1" applyFont="1" applyFill="1" applyAlignment="1">
      <alignment horizontal="left" vertical="center"/>
      <protection/>
    </xf>
    <xf numFmtId="165" fontId="74" fillId="60" borderId="0" xfId="160" applyNumberFormat="1" applyFont="1" applyFill="1">
      <alignment/>
      <protection/>
    </xf>
    <xf numFmtId="0" fontId="87" fillId="53" borderId="28" xfId="162" applyFont="1" applyFill="1" applyBorder="1" applyAlignment="1">
      <alignment horizontal="center" vertical="center" wrapText="1"/>
      <protection/>
    </xf>
    <xf numFmtId="4" fontId="87" fillId="53" borderId="28" xfId="0" applyNumberFormat="1" applyFont="1" applyFill="1" applyBorder="1" applyAlignment="1">
      <alignment horizontal="center" vertical="center" wrapText="1"/>
    </xf>
    <xf numFmtId="4" fontId="87" fillId="53" borderId="30" xfId="0" applyNumberFormat="1" applyFont="1" applyFill="1" applyBorder="1" applyAlignment="1">
      <alignment horizontal="center" vertical="center" wrapText="1"/>
    </xf>
    <xf numFmtId="4" fontId="87" fillId="53" borderId="29" xfId="0" applyNumberFormat="1" applyFont="1" applyFill="1" applyBorder="1" applyAlignment="1">
      <alignment horizontal="center" vertical="center" wrapText="1"/>
    </xf>
    <xf numFmtId="0" fontId="87" fillId="53" borderId="33" xfId="0" applyFont="1" applyFill="1" applyBorder="1" applyAlignment="1">
      <alignment horizontal="center" vertical="center" wrapText="1"/>
    </xf>
    <xf numFmtId="0" fontId="87" fillId="53" borderId="39" xfId="0" applyFont="1" applyFill="1" applyBorder="1" applyAlignment="1">
      <alignment horizontal="center" vertical="center" wrapText="1"/>
    </xf>
    <xf numFmtId="0" fontId="87" fillId="53" borderId="40" xfId="0" applyFont="1" applyFill="1" applyBorder="1" applyAlignment="1">
      <alignment horizontal="center" vertical="center" wrapText="1"/>
    </xf>
    <xf numFmtId="0" fontId="87" fillId="53" borderId="41" xfId="0" applyFont="1" applyFill="1" applyBorder="1" applyAlignment="1">
      <alignment horizontal="center" vertical="center" wrapText="1"/>
    </xf>
    <xf numFmtId="0" fontId="74" fillId="55" borderId="23" xfId="0" applyFont="1" applyFill="1" applyBorder="1" applyAlignment="1">
      <alignment horizontal="left" vertical="center" wrapText="1"/>
    </xf>
    <xf numFmtId="0" fontId="74" fillId="55" borderId="28" xfId="0" applyFont="1" applyFill="1" applyBorder="1" applyAlignment="1">
      <alignment horizontal="left" vertical="center" wrapText="1"/>
    </xf>
    <xf numFmtId="0" fontId="74" fillId="55" borderId="30" xfId="0" applyFont="1" applyFill="1" applyBorder="1" applyAlignment="1">
      <alignment horizontal="left" vertical="center" wrapText="1"/>
    </xf>
    <xf numFmtId="0" fontId="87" fillId="53" borderId="23" xfId="0" applyFont="1" applyFill="1" applyBorder="1" applyAlignment="1">
      <alignment horizontal="center" vertical="center"/>
    </xf>
    <xf numFmtId="0" fontId="73" fillId="55" borderId="23" xfId="0" applyFont="1" applyFill="1" applyBorder="1" applyAlignment="1">
      <alignment horizontal="left" vertical="center"/>
    </xf>
    <xf numFmtId="0" fontId="74" fillId="55" borderId="23" xfId="0" applyFont="1" applyFill="1" applyBorder="1" applyAlignment="1">
      <alignment horizontal="left" vertical="center"/>
    </xf>
    <xf numFmtId="0" fontId="87" fillId="53" borderId="26" xfId="0" applyFont="1" applyFill="1" applyBorder="1" applyAlignment="1">
      <alignment horizontal="center" vertical="center"/>
    </xf>
    <xf numFmtId="165" fontId="2" fillId="5" borderId="42" xfId="0" applyNumberFormat="1" applyFont="1" applyFill="1" applyBorder="1" applyAlignment="1">
      <alignment horizontal="center"/>
    </xf>
    <xf numFmtId="165" fontId="2" fillId="5" borderId="43" xfId="0" applyNumberFormat="1" applyFont="1" applyFill="1" applyBorder="1" applyAlignment="1">
      <alignment horizontal="center"/>
    </xf>
    <xf numFmtId="165" fontId="2" fillId="5" borderId="44" xfId="0" applyNumberFormat="1" applyFont="1" applyFill="1" applyBorder="1" applyAlignment="1">
      <alignment horizontal="center"/>
    </xf>
    <xf numFmtId="0" fontId="73" fillId="55" borderId="28" xfId="0" applyFont="1" applyFill="1" applyBorder="1" applyAlignment="1">
      <alignment horizontal="left" vertical="center" wrapText="1"/>
    </xf>
    <xf numFmtId="0" fontId="73" fillId="55" borderId="30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center"/>
    </xf>
    <xf numFmtId="0" fontId="72" fillId="54" borderId="23" xfId="0" applyFont="1" applyFill="1" applyBorder="1" applyAlignment="1">
      <alignment vertical="center" wrapText="1"/>
    </xf>
    <xf numFmtId="0" fontId="73" fillId="55" borderId="23" xfId="0" applyFont="1" applyFill="1" applyBorder="1" applyAlignment="1">
      <alignment horizontal="left" vertical="center" wrapText="1"/>
    </xf>
    <xf numFmtId="0" fontId="87" fillId="53" borderId="33" xfId="163" applyFont="1" applyFill="1" applyBorder="1" applyAlignment="1">
      <alignment horizontal="center" vertical="center" wrapText="1"/>
      <protection/>
    </xf>
    <xf numFmtId="0" fontId="87" fillId="53" borderId="25" xfId="163" applyFont="1" applyFill="1" applyBorder="1" applyAlignment="1">
      <alignment horizontal="center" vertical="center" wrapText="1"/>
      <protection/>
    </xf>
    <xf numFmtId="0" fontId="87" fillId="53" borderId="39" xfId="163" applyFont="1" applyFill="1" applyBorder="1" applyAlignment="1">
      <alignment horizontal="center" vertical="center" wrapText="1"/>
      <protection/>
    </xf>
    <xf numFmtId="0" fontId="87" fillId="53" borderId="38" xfId="163" applyFont="1" applyFill="1" applyBorder="1" applyAlignment="1">
      <alignment horizontal="center" vertical="center" wrapText="1"/>
      <protection/>
    </xf>
    <xf numFmtId="0" fontId="87" fillId="53" borderId="0" xfId="163" applyFont="1" applyFill="1" applyBorder="1" applyAlignment="1">
      <alignment horizontal="center" vertical="center" wrapText="1"/>
      <protection/>
    </xf>
    <xf numFmtId="0" fontId="87" fillId="53" borderId="45" xfId="163" applyFont="1" applyFill="1" applyBorder="1" applyAlignment="1">
      <alignment horizontal="center" vertical="center" wrapText="1"/>
      <protection/>
    </xf>
    <xf numFmtId="0" fontId="74" fillId="55" borderId="23" xfId="163" applyFont="1" applyFill="1" applyBorder="1" applyAlignment="1">
      <alignment horizontal="left" vertical="center" wrapText="1"/>
      <protection/>
    </xf>
    <xf numFmtId="0" fontId="75" fillId="54" borderId="28" xfId="163" applyFont="1" applyFill="1" applyBorder="1" applyAlignment="1">
      <alignment horizontal="left" vertical="center" wrapText="1"/>
      <protection/>
    </xf>
    <xf numFmtId="0" fontId="75" fillId="54" borderId="29" xfId="163" applyFont="1" applyFill="1" applyBorder="1" applyAlignment="1">
      <alignment horizontal="left" vertical="center" wrapText="1"/>
      <protection/>
    </xf>
    <xf numFmtId="0" fontId="75" fillId="54" borderId="30" xfId="163" applyFont="1" applyFill="1" applyBorder="1" applyAlignment="1">
      <alignment horizontal="left" vertical="center" wrapText="1"/>
      <protection/>
    </xf>
    <xf numFmtId="0" fontId="74" fillId="55" borderId="28" xfId="163" applyFont="1" applyFill="1" applyBorder="1" applyAlignment="1">
      <alignment horizontal="left" vertical="center" wrapText="1"/>
      <protection/>
    </xf>
    <xf numFmtId="0" fontId="74" fillId="55" borderId="30" xfId="163" applyFont="1" applyFill="1" applyBorder="1" applyAlignment="1">
      <alignment horizontal="left" vertical="center" wrapText="1"/>
      <protection/>
    </xf>
    <xf numFmtId="0" fontId="75" fillId="54" borderId="23" xfId="163" applyFont="1" applyFill="1" applyBorder="1" applyAlignment="1">
      <alignment vertical="center" wrapText="1"/>
      <protection/>
    </xf>
    <xf numFmtId="0" fontId="73" fillId="54" borderId="29" xfId="163" applyFont="1" applyFill="1" applyBorder="1" applyAlignment="1">
      <alignment vertical="center" wrapText="1"/>
      <protection/>
    </xf>
    <xf numFmtId="0" fontId="73" fillId="54" borderId="30" xfId="163" applyFont="1" applyFill="1" applyBorder="1" applyAlignment="1">
      <alignment vertical="center" wrapText="1"/>
      <protection/>
    </xf>
    <xf numFmtId="0" fontId="72" fillId="54" borderId="23" xfId="163" applyFont="1" applyFill="1" applyBorder="1" applyAlignment="1">
      <alignment horizontal="left" vertical="center"/>
      <protection/>
    </xf>
    <xf numFmtId="0" fontId="92" fillId="53" borderId="28" xfId="0" applyFont="1" applyFill="1" applyBorder="1" applyAlignment="1">
      <alignment horizontal="center" vertical="center" wrapText="1"/>
    </xf>
    <xf numFmtId="0" fontId="92" fillId="53" borderId="30" xfId="0" applyFont="1" applyFill="1" applyBorder="1" applyAlignment="1">
      <alignment horizontal="center" vertical="center" wrapText="1"/>
    </xf>
    <xf numFmtId="165" fontId="9" fillId="55" borderId="33" xfId="0" applyNumberFormat="1" applyFont="1" applyFill="1" applyBorder="1" applyAlignment="1">
      <alignment horizontal="center" vertical="center"/>
    </xf>
    <xf numFmtId="165" fontId="9" fillId="55" borderId="25" xfId="0" applyNumberFormat="1" applyFont="1" applyFill="1" applyBorder="1" applyAlignment="1">
      <alignment horizontal="center" vertical="center"/>
    </xf>
    <xf numFmtId="165" fontId="9" fillId="55" borderId="38" xfId="0" applyNumberFormat="1" applyFont="1" applyFill="1" applyBorder="1" applyAlignment="1">
      <alignment horizontal="center" vertical="center"/>
    </xf>
    <xf numFmtId="165" fontId="9" fillId="55" borderId="0" xfId="0" applyNumberFormat="1" applyFont="1" applyFill="1" applyBorder="1" applyAlignment="1">
      <alignment horizontal="center" vertical="center"/>
    </xf>
    <xf numFmtId="165" fontId="9" fillId="55" borderId="40" xfId="0" applyNumberFormat="1" applyFont="1" applyFill="1" applyBorder="1" applyAlignment="1">
      <alignment horizontal="center" vertical="center"/>
    </xf>
    <xf numFmtId="165" fontId="9" fillId="55" borderId="32" xfId="0" applyNumberFormat="1" applyFont="1" applyFill="1" applyBorder="1" applyAlignment="1">
      <alignment horizontal="center" vertical="center"/>
    </xf>
    <xf numFmtId="0" fontId="92" fillId="53" borderId="28" xfId="161" applyFont="1" applyFill="1" applyBorder="1" applyAlignment="1">
      <alignment horizontal="center" vertical="center" wrapText="1"/>
      <protection/>
    </xf>
    <xf numFmtId="0" fontId="92" fillId="53" borderId="30" xfId="161" applyFont="1" applyFill="1" applyBorder="1" applyAlignment="1">
      <alignment horizontal="center" vertical="center" wrapText="1"/>
      <protection/>
    </xf>
    <xf numFmtId="0" fontId="92" fillId="53" borderId="26" xfId="0" applyFont="1" applyFill="1" applyBorder="1" applyAlignment="1">
      <alignment horizontal="center" vertical="center" wrapText="1"/>
    </xf>
    <xf numFmtId="0" fontId="92" fillId="53" borderId="27" xfId="0" applyFont="1" applyFill="1" applyBorder="1" applyAlignment="1">
      <alignment horizontal="center" vertical="center" wrapText="1"/>
    </xf>
    <xf numFmtId="0" fontId="72" fillId="54" borderId="23" xfId="0" applyFont="1" applyFill="1" applyBorder="1" applyAlignment="1">
      <alignment horizontal="left" vertical="center"/>
    </xf>
    <xf numFmtId="0" fontId="72" fillId="54" borderId="28" xfId="0" applyFont="1" applyFill="1" applyBorder="1" applyAlignment="1">
      <alignment horizontal="left" vertical="center"/>
    </xf>
    <xf numFmtId="0" fontId="72" fillId="54" borderId="29" xfId="0" applyFont="1" applyFill="1" applyBorder="1" applyAlignment="1">
      <alignment horizontal="left" vertical="center"/>
    </xf>
    <xf numFmtId="0" fontId="87" fillId="53" borderId="31" xfId="0" applyFont="1" applyFill="1" applyBorder="1" applyAlignment="1">
      <alignment horizontal="center" vertical="center"/>
    </xf>
    <xf numFmtId="0" fontId="87" fillId="53" borderId="26" xfId="0" applyFont="1" applyFill="1" applyBorder="1" applyAlignment="1">
      <alignment horizontal="left" vertical="center" wrapText="1"/>
    </xf>
    <xf numFmtId="0" fontId="87" fillId="53" borderId="27" xfId="0" applyFont="1" applyFill="1" applyBorder="1" applyAlignment="1">
      <alignment horizontal="left" vertical="center" wrapText="1"/>
    </xf>
    <xf numFmtId="0" fontId="75" fillId="54" borderId="23" xfId="0" applyFont="1" applyFill="1" applyBorder="1" applyAlignment="1">
      <alignment horizontal="left" vertical="center" wrapText="1"/>
    </xf>
    <xf numFmtId="0" fontId="75" fillId="5" borderId="46" xfId="0" applyFont="1" applyFill="1" applyBorder="1" applyAlignment="1">
      <alignment horizontal="center" wrapText="1"/>
    </xf>
    <xf numFmtId="0" fontId="75" fillId="5" borderId="29" xfId="0" applyFont="1" applyFill="1" applyBorder="1" applyAlignment="1">
      <alignment horizontal="center" wrapText="1"/>
    </xf>
    <xf numFmtId="0" fontId="87" fillId="53" borderId="28" xfId="0" applyFont="1" applyFill="1" applyBorder="1" applyAlignment="1">
      <alignment horizontal="center" vertical="center" wrapText="1"/>
    </xf>
    <xf numFmtId="0" fontId="87" fillId="53" borderId="29" xfId="0" applyFont="1" applyFill="1" applyBorder="1" applyAlignment="1">
      <alignment horizontal="center" vertical="center" wrapText="1"/>
    </xf>
    <xf numFmtId="0" fontId="87" fillId="53" borderId="33" xfId="0" applyFont="1" applyFill="1" applyBorder="1" applyAlignment="1">
      <alignment horizontal="left" vertical="center" wrapText="1"/>
    </xf>
    <xf numFmtId="0" fontId="87" fillId="53" borderId="40" xfId="0" applyFont="1" applyFill="1" applyBorder="1" applyAlignment="1">
      <alignment horizontal="left" vertical="center" wrapText="1"/>
    </xf>
    <xf numFmtId="165" fontId="73" fillId="55" borderId="33" xfId="0" applyNumberFormat="1" applyFont="1" applyFill="1" applyBorder="1" applyAlignment="1">
      <alignment horizontal="center" vertical="center"/>
    </xf>
    <xf numFmtId="165" fontId="73" fillId="55" borderId="25" xfId="0" applyNumberFormat="1" applyFont="1" applyFill="1" applyBorder="1" applyAlignment="1">
      <alignment horizontal="center" vertical="center"/>
    </xf>
    <xf numFmtId="165" fontId="73" fillId="55" borderId="38" xfId="0" applyNumberFormat="1" applyFont="1" applyFill="1" applyBorder="1" applyAlignment="1">
      <alignment horizontal="center" vertical="center"/>
    </xf>
    <xf numFmtId="165" fontId="73" fillId="55" borderId="0" xfId="0" applyNumberFormat="1" applyFont="1" applyFill="1" applyBorder="1" applyAlignment="1">
      <alignment horizontal="center" vertical="center"/>
    </xf>
    <xf numFmtId="165" fontId="73" fillId="55" borderId="40" xfId="0" applyNumberFormat="1" applyFont="1" applyFill="1" applyBorder="1" applyAlignment="1">
      <alignment horizontal="center" vertical="center"/>
    </xf>
    <xf numFmtId="165" fontId="73" fillId="55" borderId="32" xfId="0" applyNumberFormat="1" applyFont="1" applyFill="1" applyBorder="1" applyAlignment="1">
      <alignment horizontal="center" vertical="center"/>
    </xf>
    <xf numFmtId="165" fontId="73" fillId="55" borderId="39" xfId="0" applyNumberFormat="1" applyFont="1" applyFill="1" applyBorder="1" applyAlignment="1">
      <alignment horizontal="center" vertical="center"/>
    </xf>
    <xf numFmtId="165" fontId="73" fillId="55" borderId="45" xfId="0" applyNumberFormat="1" applyFont="1" applyFill="1" applyBorder="1" applyAlignment="1">
      <alignment horizontal="center" vertical="center"/>
    </xf>
    <xf numFmtId="165" fontId="73" fillId="55" borderId="41" xfId="0" applyNumberFormat="1" applyFont="1" applyFill="1" applyBorder="1" applyAlignment="1">
      <alignment horizontal="center" vertical="center"/>
    </xf>
    <xf numFmtId="165" fontId="73" fillId="55" borderId="28" xfId="0" applyNumberFormat="1" applyFont="1" applyFill="1" applyBorder="1" applyAlignment="1">
      <alignment horizontal="left" vertical="center"/>
    </xf>
    <xf numFmtId="165" fontId="73" fillId="55" borderId="29" xfId="0" applyNumberFormat="1" applyFont="1" applyFill="1" applyBorder="1" applyAlignment="1">
      <alignment horizontal="left" vertical="center"/>
    </xf>
    <xf numFmtId="165" fontId="73" fillId="55" borderId="30" xfId="0" applyNumberFormat="1" applyFont="1" applyFill="1" applyBorder="1" applyAlignment="1">
      <alignment horizontal="left" vertical="center"/>
    </xf>
    <xf numFmtId="0" fontId="87" fillId="53" borderId="28" xfId="0" applyFont="1" applyFill="1" applyBorder="1" applyAlignment="1">
      <alignment horizontal="left" vertical="center" wrapText="1"/>
    </xf>
    <xf numFmtId="0" fontId="87" fillId="53" borderId="29" xfId="0" applyFont="1" applyFill="1" applyBorder="1" applyAlignment="1">
      <alignment horizontal="left" vertical="center" wrapText="1"/>
    </xf>
    <xf numFmtId="0" fontId="87" fillId="53" borderId="30" xfId="0" applyFont="1" applyFill="1" applyBorder="1" applyAlignment="1">
      <alignment horizontal="left" vertical="center" wrapText="1"/>
    </xf>
    <xf numFmtId="165" fontId="72" fillId="54" borderId="28" xfId="0" applyNumberFormat="1" applyFont="1" applyFill="1" applyBorder="1" applyAlignment="1">
      <alignment horizontal="left" vertical="center"/>
    </xf>
    <xf numFmtId="165" fontId="72" fillId="54" borderId="29" xfId="0" applyNumberFormat="1" applyFont="1" applyFill="1" applyBorder="1" applyAlignment="1">
      <alignment horizontal="left" vertical="center"/>
    </xf>
    <xf numFmtId="165" fontId="72" fillId="54" borderId="30" xfId="0" applyNumberFormat="1" applyFont="1" applyFill="1" applyBorder="1" applyAlignment="1">
      <alignment horizontal="left" vertical="center"/>
    </xf>
    <xf numFmtId="0" fontId="91" fillId="64" borderId="26" xfId="0" applyFont="1" applyFill="1" applyBorder="1" applyAlignment="1">
      <alignment horizontal="left" vertical="center" wrapText="1"/>
    </xf>
    <xf numFmtId="0" fontId="91" fillId="64" borderId="27" xfId="0" applyFont="1" applyFill="1" applyBorder="1" applyAlignment="1">
      <alignment horizontal="left" vertical="center" wrapText="1"/>
    </xf>
    <xf numFmtId="0" fontId="79" fillId="58" borderId="26" xfId="0" applyFont="1" applyFill="1" applyBorder="1" applyAlignment="1">
      <alignment horizontal="left" vertical="center" wrapText="1"/>
    </xf>
    <xf numFmtId="0" fontId="79" fillId="58" borderId="27" xfId="0" applyFont="1" applyFill="1" applyBorder="1" applyAlignment="1">
      <alignment horizontal="left" vertical="center" wrapText="1"/>
    </xf>
    <xf numFmtId="0" fontId="79" fillId="58" borderId="33" xfId="0" applyFont="1" applyFill="1" applyBorder="1" applyAlignment="1">
      <alignment horizontal="left" vertical="center" wrapText="1"/>
    </xf>
    <xf numFmtId="0" fontId="79" fillId="58" borderId="40" xfId="0" applyFont="1" applyFill="1" applyBorder="1" applyAlignment="1">
      <alignment horizontal="left" vertical="center" wrapText="1"/>
    </xf>
    <xf numFmtId="0" fontId="75" fillId="54" borderId="28" xfId="0" applyFont="1" applyFill="1" applyBorder="1" applyAlignment="1">
      <alignment horizontal="left" wrapText="1"/>
    </xf>
    <xf numFmtId="0" fontId="75" fillId="54" borderId="29" xfId="0" applyFont="1" applyFill="1" applyBorder="1" applyAlignment="1">
      <alignment horizontal="left" wrapText="1"/>
    </xf>
    <xf numFmtId="0" fontId="87" fillId="53" borderId="28" xfId="0" applyFont="1" applyFill="1" applyBorder="1" applyAlignment="1">
      <alignment horizontal="left" wrapText="1"/>
    </xf>
    <xf numFmtId="0" fontId="87" fillId="53" borderId="29" xfId="0" applyFont="1" applyFill="1" applyBorder="1" applyAlignment="1">
      <alignment horizontal="left" wrapText="1"/>
    </xf>
    <xf numFmtId="0" fontId="87" fillId="53" borderId="30" xfId="0" applyFont="1" applyFill="1" applyBorder="1" applyAlignment="1">
      <alignment horizontal="left" wrapText="1"/>
    </xf>
    <xf numFmtId="165" fontId="73" fillId="54" borderId="33" xfId="0" applyNumberFormat="1" applyFont="1" applyFill="1" applyBorder="1" applyAlignment="1">
      <alignment horizontal="center"/>
    </xf>
    <xf numFmtId="165" fontId="73" fillId="54" borderId="25" xfId="0" applyNumberFormat="1" applyFont="1" applyFill="1" applyBorder="1" applyAlignment="1">
      <alignment horizontal="center"/>
    </xf>
    <xf numFmtId="165" fontId="73" fillId="54" borderId="39" xfId="0" applyNumberFormat="1" applyFont="1" applyFill="1" applyBorder="1" applyAlignment="1">
      <alignment horizontal="center"/>
    </xf>
    <xf numFmtId="165" fontId="73" fillId="54" borderId="38" xfId="0" applyNumberFormat="1" applyFont="1" applyFill="1" applyBorder="1" applyAlignment="1">
      <alignment horizontal="center"/>
    </xf>
    <xf numFmtId="165" fontId="73" fillId="54" borderId="0" xfId="0" applyNumberFormat="1" applyFont="1" applyFill="1" applyBorder="1" applyAlignment="1">
      <alignment horizontal="center"/>
    </xf>
    <xf numFmtId="165" fontId="73" fillId="54" borderId="45" xfId="0" applyNumberFormat="1" applyFont="1" applyFill="1" applyBorder="1" applyAlignment="1">
      <alignment horizontal="center"/>
    </xf>
    <xf numFmtId="165" fontId="73" fillId="54" borderId="40" xfId="0" applyNumberFormat="1" applyFont="1" applyFill="1" applyBorder="1" applyAlignment="1">
      <alignment horizontal="center"/>
    </xf>
    <xf numFmtId="165" fontId="73" fillId="54" borderId="32" xfId="0" applyNumberFormat="1" applyFont="1" applyFill="1" applyBorder="1" applyAlignment="1">
      <alignment horizontal="center"/>
    </xf>
    <xf numFmtId="165" fontId="73" fillId="54" borderId="41" xfId="0" applyNumberFormat="1" applyFont="1" applyFill="1" applyBorder="1" applyAlignment="1">
      <alignment horizontal="center"/>
    </xf>
    <xf numFmtId="165" fontId="4" fillId="15" borderId="25" xfId="160" applyNumberFormat="1" applyFont="1" applyFill="1" applyBorder="1" applyAlignment="1">
      <alignment horizontal="center" vertical="center"/>
      <protection/>
    </xf>
    <xf numFmtId="165" fontId="4" fillId="15" borderId="32" xfId="160" applyNumberFormat="1" applyFont="1" applyFill="1" applyBorder="1" applyAlignment="1">
      <alignment horizontal="center" vertical="center"/>
      <protection/>
    </xf>
    <xf numFmtId="0" fontId="87" fillId="53" borderId="30" xfId="0" applyFont="1" applyFill="1" applyBorder="1" applyAlignment="1">
      <alignment horizontal="center" vertical="center" wrapText="1"/>
    </xf>
    <xf numFmtId="165" fontId="72" fillId="15" borderId="33" xfId="160" applyNumberFormat="1" applyFont="1" applyFill="1" applyBorder="1" applyAlignment="1">
      <alignment horizontal="center" vertical="center"/>
      <protection/>
    </xf>
    <xf numFmtId="165" fontId="72" fillId="15" borderId="25" xfId="160" applyNumberFormat="1" applyFont="1" applyFill="1" applyBorder="1" applyAlignment="1">
      <alignment horizontal="center" vertical="center"/>
      <protection/>
    </xf>
    <xf numFmtId="165" fontId="72" fillId="15" borderId="39" xfId="160" applyNumberFormat="1" applyFont="1" applyFill="1" applyBorder="1" applyAlignment="1">
      <alignment horizontal="center" vertical="center"/>
      <protection/>
    </xf>
    <xf numFmtId="165" fontId="72" fillId="15" borderId="40" xfId="160" applyNumberFormat="1" applyFont="1" applyFill="1" applyBorder="1" applyAlignment="1">
      <alignment horizontal="center" vertical="center"/>
      <protection/>
    </xf>
    <xf numFmtId="165" fontId="72" fillId="15" borderId="32" xfId="160" applyNumberFormat="1" applyFont="1" applyFill="1" applyBorder="1" applyAlignment="1">
      <alignment horizontal="center" vertical="center"/>
      <protection/>
    </xf>
    <xf numFmtId="165" fontId="72" fillId="15" borderId="41" xfId="160" applyNumberFormat="1" applyFont="1" applyFill="1" applyBorder="1" applyAlignment="1">
      <alignment horizontal="center" vertical="center"/>
      <protection/>
    </xf>
    <xf numFmtId="0" fontId="87" fillId="53" borderId="23" xfId="0" applyFont="1" applyFill="1" applyBorder="1" applyAlignment="1">
      <alignment horizontal="left" vertical="center" wrapText="1"/>
    </xf>
    <xf numFmtId="0" fontId="88" fillId="53" borderId="23" xfId="0" applyFont="1" applyFill="1" applyBorder="1" applyAlignment="1">
      <alignment horizontal="center" vertical="center" wrapText="1"/>
    </xf>
    <xf numFmtId="4" fontId="88" fillId="53" borderId="23" xfId="0" applyNumberFormat="1" applyFont="1" applyFill="1" applyBorder="1" applyAlignment="1">
      <alignment horizontal="center" wrapText="1"/>
    </xf>
    <xf numFmtId="0" fontId="72" fillId="5" borderId="0" xfId="0" applyFont="1" applyFill="1" applyBorder="1" applyAlignment="1">
      <alignment horizontal="justify"/>
    </xf>
    <xf numFmtId="0" fontId="87" fillId="64" borderId="33" xfId="0" applyFont="1" applyFill="1" applyBorder="1" applyAlignment="1">
      <alignment horizontal="left" vertical="center" wrapText="1"/>
    </xf>
    <xf numFmtId="0" fontId="87" fillId="64" borderId="40" xfId="0" applyFont="1" applyFill="1" applyBorder="1" applyAlignment="1">
      <alignment horizontal="left" vertical="center" wrapText="1"/>
    </xf>
    <xf numFmtId="0" fontId="72" fillId="5" borderId="0" xfId="0" applyFont="1" applyFill="1" applyBorder="1" applyAlignment="1">
      <alignment horizontal="center"/>
    </xf>
    <xf numFmtId="0" fontId="73" fillId="5" borderId="0" xfId="0" applyFont="1" applyFill="1" applyBorder="1" applyAlignment="1">
      <alignment horizontal="justify"/>
    </xf>
    <xf numFmtId="0" fontId="85" fillId="0" borderId="0" xfId="0" applyFont="1" applyAlignment="1">
      <alignment horizontal="left" wrapText="1"/>
    </xf>
    <xf numFmtId="0" fontId="87" fillId="65" borderId="26" xfId="0" applyFont="1" applyFill="1" applyBorder="1" applyAlignment="1">
      <alignment horizontal="left" vertical="center" wrapText="1"/>
    </xf>
    <xf numFmtId="0" fontId="87" fillId="65" borderId="27" xfId="0" applyFont="1" applyFill="1" applyBorder="1" applyAlignment="1">
      <alignment horizontal="left" vertical="center" wrapText="1"/>
    </xf>
    <xf numFmtId="0" fontId="75" fillId="54" borderId="33" xfId="0" applyFont="1" applyFill="1" applyBorder="1" applyAlignment="1">
      <alignment horizontal="left" vertical="center"/>
    </xf>
    <xf numFmtId="0" fontId="75" fillId="54" borderId="40" xfId="0" applyFont="1" applyFill="1" applyBorder="1" applyAlignment="1">
      <alignment horizontal="left" vertical="center"/>
    </xf>
    <xf numFmtId="165" fontId="72" fillId="54" borderId="28" xfId="0" applyNumberFormat="1" applyFont="1" applyFill="1" applyBorder="1" applyAlignment="1">
      <alignment horizontal="center" vertical="center"/>
    </xf>
    <xf numFmtId="165" fontId="72" fillId="54" borderId="29" xfId="0" applyNumberFormat="1" applyFont="1" applyFill="1" applyBorder="1" applyAlignment="1">
      <alignment horizontal="center" vertical="center"/>
    </xf>
    <xf numFmtId="165" fontId="72" fillId="54" borderId="30" xfId="0" applyNumberFormat="1" applyFont="1" applyFill="1" applyBorder="1" applyAlignment="1">
      <alignment horizontal="center" vertical="center"/>
    </xf>
    <xf numFmtId="165" fontId="87" fillId="53" borderId="26" xfId="0" applyNumberFormat="1" applyFont="1" applyFill="1" applyBorder="1" applyAlignment="1">
      <alignment horizontal="center" vertical="center" wrapText="1"/>
    </xf>
    <xf numFmtId="165" fontId="87" fillId="53" borderId="27" xfId="0" applyNumberFormat="1" applyFont="1" applyFill="1" applyBorder="1" applyAlignment="1">
      <alignment horizontal="center" vertical="center" wrapText="1"/>
    </xf>
    <xf numFmtId="0" fontId="87" fillId="53" borderId="26" xfId="0" applyFont="1" applyFill="1" applyBorder="1" applyAlignment="1">
      <alignment horizontal="center" vertical="center" wrapText="1"/>
    </xf>
    <xf numFmtId="0" fontId="87" fillId="53" borderId="31" xfId="0" applyFont="1" applyFill="1" applyBorder="1" applyAlignment="1">
      <alignment horizontal="center" vertical="center" wrapText="1"/>
    </xf>
    <xf numFmtId="0" fontId="87" fillId="53" borderId="27" xfId="0" applyFont="1" applyFill="1" applyBorder="1" applyAlignment="1">
      <alignment horizontal="center" vertical="center" wrapText="1"/>
    </xf>
    <xf numFmtId="4" fontId="87" fillId="53" borderId="26" xfId="0" applyNumberFormat="1" applyFont="1" applyFill="1" applyBorder="1" applyAlignment="1">
      <alignment horizontal="center" vertical="center" wrapText="1"/>
    </xf>
    <xf numFmtId="4" fontId="87" fillId="53" borderId="31" xfId="0" applyNumberFormat="1" applyFont="1" applyFill="1" applyBorder="1" applyAlignment="1">
      <alignment horizontal="center" vertical="center" wrapText="1"/>
    </xf>
    <xf numFmtId="4" fontId="87" fillId="53" borderId="27" xfId="0" applyNumberFormat="1" applyFont="1" applyFill="1" applyBorder="1" applyAlignment="1">
      <alignment horizontal="center" vertical="center" wrapText="1"/>
    </xf>
    <xf numFmtId="0" fontId="75" fillId="55" borderId="28" xfId="0" applyFont="1" applyFill="1" applyBorder="1" applyAlignment="1">
      <alignment horizontal="center" vertical="center"/>
    </xf>
    <xf numFmtId="0" fontId="75" fillId="55" borderId="29" xfId="0" applyFont="1" applyFill="1" applyBorder="1" applyAlignment="1">
      <alignment horizontal="center" vertical="center"/>
    </xf>
    <xf numFmtId="0" fontId="75" fillId="55" borderId="30" xfId="0" applyFont="1" applyFill="1" applyBorder="1" applyAlignment="1">
      <alignment horizontal="center" vertical="center"/>
    </xf>
  </cellXfs>
  <cellStyles count="275">
    <cellStyle name="Normal" xfId="0"/>
    <cellStyle name="RowLevel_0" xfId="1"/>
    <cellStyle name="ColLevel_0" xfId="2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1 2" xfId="22"/>
    <cellStyle name="20% - akcent 2" xfId="23"/>
    <cellStyle name="20% - akcent 2 2" xfId="24"/>
    <cellStyle name="20% - akcent 3" xfId="25"/>
    <cellStyle name="20% - akcent 3 2" xfId="26"/>
    <cellStyle name="20% - akcent 4" xfId="27"/>
    <cellStyle name="20% - akcent 4 2" xfId="28"/>
    <cellStyle name="20% - akcent 5" xfId="29"/>
    <cellStyle name="20% - akcent 5 2" xfId="30"/>
    <cellStyle name="20% - akcent 6" xfId="31"/>
    <cellStyle name="20% - akcent 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- akcent 1 2" xfId="40"/>
    <cellStyle name="40% - akcent 2" xfId="41"/>
    <cellStyle name="40% - akcent 2 2" xfId="42"/>
    <cellStyle name="40% - akcent 3" xfId="43"/>
    <cellStyle name="40% - akcent 3 2" xfId="44"/>
    <cellStyle name="40% - akcent 4" xfId="45"/>
    <cellStyle name="40% - akcent 4 2" xfId="46"/>
    <cellStyle name="40% - akcent 5" xfId="47"/>
    <cellStyle name="40% - akcent 5 2" xfId="48"/>
    <cellStyle name="40% - akcent 6" xfId="49"/>
    <cellStyle name="40% - akcent 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1 2" xfId="58"/>
    <cellStyle name="60% - akcent 2" xfId="59"/>
    <cellStyle name="60% - akcent 2 2" xfId="60"/>
    <cellStyle name="60% - akcent 3" xfId="61"/>
    <cellStyle name="60% - akcent 3 2" xfId="62"/>
    <cellStyle name="60% - akcent 4" xfId="63"/>
    <cellStyle name="60% - akcent 4 2" xfId="64"/>
    <cellStyle name="60% - akcent 5" xfId="65"/>
    <cellStyle name="60% - akcent 5 2" xfId="66"/>
    <cellStyle name="60% - akcent 6" xfId="67"/>
    <cellStyle name="60% - akcent 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4" xfId="81"/>
    <cellStyle name="Accent4 - 20%" xfId="82"/>
    <cellStyle name="Accent4 - 40%" xfId="83"/>
    <cellStyle name="Accent4 - 60%" xfId="84"/>
    <cellStyle name="Accent5" xfId="85"/>
    <cellStyle name="Accent5 - 20%" xfId="86"/>
    <cellStyle name="Accent5 - 40%" xfId="87"/>
    <cellStyle name="Accent5 - 60%" xfId="88"/>
    <cellStyle name="Accent6" xfId="89"/>
    <cellStyle name="Accent6 - 20%" xfId="90"/>
    <cellStyle name="Accent6 - 40%" xfId="91"/>
    <cellStyle name="Accent6 - 60%" xfId="92"/>
    <cellStyle name="Akcent 1" xfId="93"/>
    <cellStyle name="Akcent 1 2" xfId="94"/>
    <cellStyle name="Akcent 2" xfId="95"/>
    <cellStyle name="Akcent 2 2" xfId="96"/>
    <cellStyle name="Akcent 3" xfId="97"/>
    <cellStyle name="Akcent 3 2" xfId="98"/>
    <cellStyle name="Akcent 4" xfId="99"/>
    <cellStyle name="Akcent 4 2" xfId="100"/>
    <cellStyle name="Akcent 5" xfId="101"/>
    <cellStyle name="Akcent 5 2" xfId="102"/>
    <cellStyle name="Akcent 6" xfId="103"/>
    <cellStyle name="Akcent 6 2" xfId="104"/>
    <cellStyle name="Bad" xfId="105"/>
    <cellStyle name="Calculation" xfId="106"/>
    <cellStyle name="Check Cell" xfId="107"/>
    <cellStyle name="Dane wejściowe" xfId="108"/>
    <cellStyle name="Dane wejściowe 2" xfId="109"/>
    <cellStyle name="Dane wyjściowe" xfId="110"/>
    <cellStyle name="Dane wyjściowe 2" xfId="111"/>
    <cellStyle name="Dobre" xfId="112"/>
    <cellStyle name="Dobre 2" xfId="113"/>
    <cellStyle name="Comma" xfId="114"/>
    <cellStyle name="Comma [0]" xfId="115"/>
    <cellStyle name="Dziesiętny 2" xfId="116"/>
    <cellStyle name="Dziesiętny 2 2" xfId="117"/>
    <cellStyle name="Dziesiętny 2 3" xfId="118"/>
    <cellStyle name="Dziesiętny 2 3 2" xfId="119"/>
    <cellStyle name="Dziesiętny 3" xfId="120"/>
    <cellStyle name="Dziesiętny 4" xfId="121"/>
    <cellStyle name="Dziesiętny 5" xfId="122"/>
    <cellStyle name="Dziesiętny 6" xfId="123"/>
    <cellStyle name="Dziesiętny 6 2" xfId="124"/>
    <cellStyle name="Emphasis 1" xfId="125"/>
    <cellStyle name="Emphasis 2" xfId="126"/>
    <cellStyle name="Emphasis 3" xfId="127"/>
    <cellStyle name="Euro" xfId="128"/>
    <cellStyle name="Euro 2" xfId="129"/>
    <cellStyle name="Euro 3" xfId="130"/>
    <cellStyle name="Explanatory Text" xfId="131"/>
    <cellStyle name="Good" xfId="132"/>
    <cellStyle name="Heading 1" xfId="133"/>
    <cellStyle name="Heading 2" xfId="134"/>
    <cellStyle name="Heading 3" xfId="135"/>
    <cellStyle name="Heading 4" xfId="136"/>
    <cellStyle name="Hyperlink" xfId="137"/>
    <cellStyle name="Input" xfId="138"/>
    <cellStyle name="Komórka połączona" xfId="139"/>
    <cellStyle name="Komórka połączona 2" xfId="140"/>
    <cellStyle name="Komórka zaznaczona" xfId="141"/>
    <cellStyle name="Komórka zaznaczona 2" xfId="142"/>
    <cellStyle name="Linked Cell" xfId="143"/>
    <cellStyle name="Nagłówek 1" xfId="144"/>
    <cellStyle name="Nagłówek 1 2" xfId="145"/>
    <cellStyle name="Nagłówek 2" xfId="146"/>
    <cellStyle name="Nagłówek 2 2" xfId="147"/>
    <cellStyle name="Nagłówek 3" xfId="148"/>
    <cellStyle name="Nagłówek 3 2" xfId="149"/>
    <cellStyle name="Nagłówek 4" xfId="150"/>
    <cellStyle name="Nagłówek 4 2" xfId="151"/>
    <cellStyle name="Neutral" xfId="152"/>
    <cellStyle name="Neutralne" xfId="153"/>
    <cellStyle name="Neutralne 2" xfId="154"/>
    <cellStyle name="Normal_cash flow 2 -II wersja final do accountsów 2.0" xfId="155"/>
    <cellStyle name="Normalny 2" xfId="156"/>
    <cellStyle name="Normalny 2 2" xfId="157"/>
    <cellStyle name="Normalny 3" xfId="158"/>
    <cellStyle name="Normalny 4" xfId="159"/>
    <cellStyle name="Normalny_kredyty GK zobowiązania 2013.06.30" xfId="160"/>
    <cellStyle name="Normalny_SEGMENTY GK VAN" xfId="161"/>
    <cellStyle name="Normalny_SEGMENTY GK VAN 2" xfId="162"/>
    <cellStyle name="Normalny_VDSA - dane do FS" xfId="163"/>
    <cellStyle name="Note" xfId="164"/>
    <cellStyle name="Note 2" xfId="165"/>
    <cellStyle name="Note 2 2" xfId="166"/>
    <cellStyle name="Note 2 2 2" xfId="167"/>
    <cellStyle name="Obliczenia" xfId="168"/>
    <cellStyle name="Obliczenia 2" xfId="169"/>
    <cellStyle name="Followed Hyperlink" xfId="170"/>
    <cellStyle name="Output" xfId="171"/>
    <cellStyle name="Percent" xfId="172"/>
    <cellStyle name="Procentowy 2" xfId="173"/>
    <cellStyle name="Procentowy 2 2" xfId="174"/>
    <cellStyle name="Procentowy 2 3" xfId="175"/>
    <cellStyle name="Procentowy 2 4" xfId="176"/>
    <cellStyle name="Procentowy 3" xfId="177"/>
    <cellStyle name="Procentowy 3 2" xfId="178"/>
    <cellStyle name="Procentowy 3 3" xfId="179"/>
    <cellStyle name="Procentowy 4" xfId="180"/>
    <cellStyle name="Procentowy 4 2" xfId="181"/>
    <cellStyle name="Procentowy 5" xfId="182"/>
    <cellStyle name="Procentowy 6" xfId="183"/>
    <cellStyle name="Procentowy 6 2" xfId="184"/>
    <cellStyle name="SAPBEXaggData" xfId="185"/>
    <cellStyle name="SAPBEXaggDataEmph" xfId="186"/>
    <cellStyle name="SAPBEXaggItem" xfId="187"/>
    <cellStyle name="SAPBEXaggItemX" xfId="188"/>
    <cellStyle name="SAPBEXchaText" xfId="189"/>
    <cellStyle name="SAPBEXexcBad7" xfId="190"/>
    <cellStyle name="SAPBEXexcBad8" xfId="191"/>
    <cellStyle name="SAPBEXexcBad9" xfId="192"/>
    <cellStyle name="SAPBEXexcCritical4" xfId="193"/>
    <cellStyle name="SAPBEXexcCritical5" xfId="194"/>
    <cellStyle name="SAPBEXexcCritical6" xfId="195"/>
    <cellStyle name="SAPBEXexcGood1" xfId="196"/>
    <cellStyle name="SAPBEXexcGood2" xfId="197"/>
    <cellStyle name="SAPBEXexcGood3" xfId="198"/>
    <cellStyle name="SAPBEXfilterDrill" xfId="199"/>
    <cellStyle name="SAPBEXfilterItem" xfId="200"/>
    <cellStyle name="SAPBEXfilterText" xfId="201"/>
    <cellStyle name="SAPBEXfilterText 2" xfId="202"/>
    <cellStyle name="SAPBEXfilterText 2 2" xfId="203"/>
    <cellStyle name="SAPBEXfilterText 2 2 2" xfId="204"/>
    <cellStyle name="SAPBEXformats" xfId="205"/>
    <cellStyle name="SAPBEXheaderItem" xfId="206"/>
    <cellStyle name="SAPBEXheaderItem 2" xfId="207"/>
    <cellStyle name="SAPBEXheaderItem 2 2" xfId="208"/>
    <cellStyle name="SAPBEXheaderItem 2 2 2" xfId="209"/>
    <cellStyle name="SAPBEXheaderText" xfId="210"/>
    <cellStyle name="SAPBEXheaderText 2" xfId="211"/>
    <cellStyle name="SAPBEXheaderText 2 2" xfId="212"/>
    <cellStyle name="SAPBEXheaderText 2 2 2" xfId="213"/>
    <cellStyle name="SAPBEXHLevel0" xfId="214"/>
    <cellStyle name="SAPBEXHLevel0 2" xfId="215"/>
    <cellStyle name="SAPBEXHLevel0 2 2" xfId="216"/>
    <cellStyle name="SAPBEXHLevel0 2 2 2" xfId="217"/>
    <cellStyle name="SAPBEXHLevel0X" xfId="218"/>
    <cellStyle name="SAPBEXHLevel0X 2" xfId="219"/>
    <cellStyle name="SAPBEXHLevel0X 2 2" xfId="220"/>
    <cellStyle name="SAPBEXHLevel0X 2 2 2" xfId="221"/>
    <cellStyle name="SAPBEXHLevel1" xfId="222"/>
    <cellStyle name="SAPBEXHLevel1 2" xfId="223"/>
    <cellStyle name="SAPBEXHLevel1 2 2" xfId="224"/>
    <cellStyle name="SAPBEXHLevel1 2 2 2" xfId="225"/>
    <cellStyle name="SAPBEXHLevel1X" xfId="226"/>
    <cellStyle name="SAPBEXHLevel1X 2" xfId="227"/>
    <cellStyle name="SAPBEXHLevel1X 2 2" xfId="228"/>
    <cellStyle name="SAPBEXHLevel1X 2 2 2" xfId="229"/>
    <cellStyle name="SAPBEXHLevel2" xfId="230"/>
    <cellStyle name="SAPBEXHLevel2 2" xfId="231"/>
    <cellStyle name="SAPBEXHLevel2 2 2" xfId="232"/>
    <cellStyle name="SAPBEXHLevel2 2 2 2" xfId="233"/>
    <cellStyle name="SAPBEXHLevel2X" xfId="234"/>
    <cellStyle name="SAPBEXHLevel2X 2" xfId="235"/>
    <cellStyle name="SAPBEXHLevel2X 2 2" xfId="236"/>
    <cellStyle name="SAPBEXHLevel2X 2 2 2" xfId="237"/>
    <cellStyle name="SAPBEXHLevel3" xfId="238"/>
    <cellStyle name="SAPBEXHLevel3 2" xfId="239"/>
    <cellStyle name="SAPBEXHLevel3 2 2" xfId="240"/>
    <cellStyle name="SAPBEXHLevel3 2 2 2" xfId="241"/>
    <cellStyle name="SAPBEXHLevel3X" xfId="242"/>
    <cellStyle name="SAPBEXHLevel3X 2" xfId="243"/>
    <cellStyle name="SAPBEXHLevel3X 2 2" xfId="244"/>
    <cellStyle name="SAPBEXHLevel3X 2 2 2" xfId="245"/>
    <cellStyle name="SAPBEXinputData" xfId="246"/>
    <cellStyle name="SAPBEXinputData 2" xfId="247"/>
    <cellStyle name="SAPBEXinputData 2 2" xfId="248"/>
    <cellStyle name="SAPBEXinputData 2 2 2" xfId="249"/>
    <cellStyle name="SAPBEXresData" xfId="250"/>
    <cellStyle name="SAPBEXresDataEmph" xfId="251"/>
    <cellStyle name="SAPBEXresItem" xfId="252"/>
    <cellStyle name="SAPBEXresItemX" xfId="253"/>
    <cellStyle name="SAPBEXstdData" xfId="254"/>
    <cellStyle name="SAPBEXstdDataEmph" xfId="255"/>
    <cellStyle name="SAPBEXstdItem" xfId="256"/>
    <cellStyle name="SAPBEXstdItem 2" xfId="257"/>
    <cellStyle name="SAPBEXstdItem 2 2" xfId="258"/>
    <cellStyle name="SAPBEXstdItemX" xfId="259"/>
    <cellStyle name="SAPBEXtitle" xfId="260"/>
    <cellStyle name="SAPBEXtitle 2" xfId="261"/>
    <cellStyle name="SAPBEXtitle 2 2" xfId="262"/>
    <cellStyle name="SAPBEXtitle 2 2 2" xfId="263"/>
    <cellStyle name="SAPBEXundefined" xfId="264"/>
    <cellStyle name="Sheet Title" xfId="265"/>
    <cellStyle name="Suma" xfId="266"/>
    <cellStyle name="Suma 2" xfId="267"/>
    <cellStyle name="Tekst objaśnienia" xfId="268"/>
    <cellStyle name="Tekst objaśnienia 2" xfId="269"/>
    <cellStyle name="Tekst ostrzeżenia" xfId="270"/>
    <cellStyle name="Tekst ostrzeżenia 2" xfId="271"/>
    <cellStyle name="Title" xfId="272"/>
    <cellStyle name="Total" xfId="273"/>
    <cellStyle name="Tytuł" xfId="274"/>
    <cellStyle name="Tytuł 2" xfId="275"/>
    <cellStyle name="Uwaga" xfId="276"/>
    <cellStyle name="Uwaga 2" xfId="277"/>
    <cellStyle name="Currency" xfId="278"/>
    <cellStyle name="Currency [0]" xfId="279"/>
    <cellStyle name="Walutowy 2" xfId="280"/>
    <cellStyle name="Walutowy 2 2" xfId="281"/>
    <cellStyle name="Warning Text" xfId="282"/>
    <cellStyle name="Złe" xfId="283"/>
    <cellStyle name="Złe 2" xfId="284"/>
  </cellStyles>
  <dxfs count="59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externalLink" Target="externalLinks/externalLink3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13</xdr:row>
      <xdr:rowOff>133350</xdr:rowOff>
    </xdr:from>
    <xdr:to>
      <xdr:col>4</xdr:col>
      <xdr:colOff>790575</xdr:colOff>
      <xdr:row>19</xdr:row>
      <xdr:rowOff>142875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447925" y="4324350"/>
          <a:ext cx="27241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Tabela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do przygotownia do SF rocznego 2015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-wro7-01\dane\IACC\DOKUMENT\Vantage%20Development\Konsolidacja\2013\03\CF_SKONSOL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NARZ\Sprawozdanie_GK\2012\Q2\Dane%20do%20SF%20IS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-wro7-01\dane\iacc\dokument\dkonsolidacji\NARZ\Sprawozdanie_GK\2014\Q1\Dane%20do%20SF%20I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ywa"/>
      <sheetName val="Pasywa"/>
      <sheetName val="Cash"/>
      <sheetName val="Dod_wylaczenia"/>
      <sheetName val="TAI Aktywa"/>
      <sheetName val="TAI Pasywa"/>
      <sheetName val="Noty_CF"/>
      <sheetName val="spr_BZ"/>
      <sheetName val="spr_CF"/>
      <sheetName val="aport_ICL"/>
      <sheetName val="nowokonsolidowa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hrona i drukowanie skoroszytu"/>
      <sheetName val="INFO"/>
      <sheetName val="Aktywa"/>
      <sheetName val="Pasywa"/>
      <sheetName val="RZiS"/>
      <sheetName val="kapitały"/>
      <sheetName val="przeksztalcenie"/>
      <sheetName val="przepływy"/>
      <sheetName val="1A"/>
      <sheetName val="1B"/>
      <sheetName val="1C"/>
      <sheetName val="2A"/>
      <sheetName val="2B"/>
      <sheetName val="2C"/>
      <sheetName val="2D"/>
      <sheetName val="3A"/>
      <sheetName val="3A cd."/>
      <sheetName val="3B"/>
      <sheetName val="3B cd."/>
      <sheetName val="4"/>
      <sheetName val="4 cd."/>
      <sheetName val="4A"/>
      <sheetName val="4A cd."/>
      <sheetName val="4B"/>
      <sheetName val="4B cd."/>
      <sheetName val="5A"/>
      <sheetName val="Kapitały- ISA"/>
      <sheetName val="Kapitały (2)- ISA"/>
      <sheetName val="5B"/>
      <sheetName val="6"/>
      <sheetName val="7A"/>
      <sheetName val="7B"/>
      <sheetName val="7B_1"/>
      <sheetName val="7B_2"/>
      <sheetName val="7B_3"/>
      <sheetName val="7B_4"/>
      <sheetName val="7C"/>
      <sheetName val="7D"/>
      <sheetName val="7E"/>
      <sheetName val="7F"/>
      <sheetName val="7G"/>
      <sheetName val="7H"/>
      <sheetName val="8"/>
      <sheetName val="7I"/>
      <sheetName val="9"/>
      <sheetName val="10A"/>
      <sheetName val="10A cd."/>
      <sheetName val="10B"/>
      <sheetName val="11"/>
      <sheetName val="12"/>
      <sheetName val="13"/>
      <sheetName val="14A"/>
      <sheetName val="14B"/>
      <sheetName val="15A"/>
      <sheetName val="15B"/>
      <sheetName val="16A"/>
      <sheetName val="16B"/>
      <sheetName val="17A"/>
      <sheetName val="17B"/>
      <sheetName val="17C"/>
      <sheetName val="18"/>
      <sheetName val="18 cd."/>
      <sheetName val="19"/>
      <sheetName val="20"/>
      <sheetName val="21"/>
      <sheetName val="22"/>
      <sheetName val="23"/>
      <sheetName val="24"/>
      <sheetName val="25A"/>
      <sheetName val="25B"/>
      <sheetName val="25C"/>
      <sheetName val="26A"/>
      <sheetName val="26B"/>
      <sheetName val="27A"/>
      <sheetName val="27B"/>
      <sheetName val="28A"/>
      <sheetName val="28B"/>
      <sheetName val="29A"/>
      <sheetName val="29B"/>
      <sheetName val="29BN"/>
      <sheetName val="29C"/>
      <sheetName val="29D"/>
      <sheetName val="32"/>
      <sheetName val="33.1"/>
      <sheetName val="Zarządzanie kapitałem"/>
      <sheetName val="Ryzyko płynności"/>
      <sheetName val="Zamort. koszt"/>
      <sheetName val="33.2"/>
      <sheetName val="Nakłady inwest."/>
      <sheetName val="33.4.1"/>
      <sheetName val="33.4.3"/>
      <sheetName val="33.5"/>
      <sheetName val="podpisy"/>
      <sheetName val="dane do SF kwarta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chrona i drukowanie skoroszytu"/>
      <sheetName val="INFO"/>
      <sheetName val="Aktywa"/>
      <sheetName val="Pasywa"/>
      <sheetName val="RZiS"/>
      <sheetName val="kapitały"/>
      <sheetName val="przeksztalcenie"/>
      <sheetName val="przepływy"/>
      <sheetName val="1A"/>
      <sheetName val="1B"/>
      <sheetName val="1C"/>
      <sheetName val="2A"/>
      <sheetName val="2B"/>
      <sheetName val="2C"/>
      <sheetName val="2D"/>
      <sheetName val="3A"/>
      <sheetName val="3A cd."/>
      <sheetName val="3B"/>
      <sheetName val="3B cd."/>
      <sheetName val="4"/>
      <sheetName val="4 cd."/>
      <sheetName val="4A"/>
      <sheetName val="4A cd."/>
      <sheetName val="4B"/>
      <sheetName val="4B cd."/>
      <sheetName val="5A"/>
      <sheetName val="Kapitały- ISA"/>
      <sheetName val="Kapitały (2)- ISA"/>
      <sheetName val="5B"/>
      <sheetName val="6"/>
      <sheetName val="7A"/>
      <sheetName val="7B"/>
      <sheetName val="7B_1"/>
      <sheetName val="7B_2"/>
      <sheetName val="7B_3"/>
      <sheetName val="7B_4"/>
      <sheetName val="7C"/>
      <sheetName val="7D"/>
      <sheetName val="7E"/>
      <sheetName val="7F"/>
      <sheetName val="7G"/>
      <sheetName val="7H"/>
      <sheetName val="8"/>
      <sheetName val="7I"/>
      <sheetName val="9"/>
      <sheetName val="10A"/>
      <sheetName val="10A cd."/>
      <sheetName val="10B"/>
      <sheetName val="11"/>
      <sheetName val="12"/>
      <sheetName val="13"/>
      <sheetName val="14A"/>
      <sheetName val="14B"/>
      <sheetName val="15A"/>
      <sheetName val="15B"/>
      <sheetName val="16A"/>
      <sheetName val="16B"/>
      <sheetName val="17A"/>
      <sheetName val="17B"/>
      <sheetName val="17C"/>
      <sheetName val="18"/>
      <sheetName val="18 cd."/>
      <sheetName val="19"/>
      <sheetName val="20"/>
      <sheetName val="21"/>
      <sheetName val="22"/>
      <sheetName val="23"/>
      <sheetName val="24"/>
      <sheetName val="25A"/>
      <sheetName val="25B"/>
      <sheetName val="25C"/>
      <sheetName val="26A"/>
      <sheetName val="26B"/>
      <sheetName val="27A"/>
      <sheetName val="27B"/>
      <sheetName val="28A"/>
      <sheetName val="28B"/>
      <sheetName val="29A"/>
      <sheetName val="29B"/>
      <sheetName val="29BN"/>
      <sheetName val="29C"/>
      <sheetName val="29D"/>
      <sheetName val="32"/>
      <sheetName val="33.1"/>
      <sheetName val="Zarządzanie kapitałem"/>
      <sheetName val="Ryzyko płynności"/>
      <sheetName val="Zamort. koszt"/>
      <sheetName val="33.2"/>
      <sheetName val="Nakłady inwest."/>
      <sheetName val="33.4.1"/>
      <sheetName val="33.4.3"/>
      <sheetName val="33.5"/>
      <sheetName val="podpisy"/>
      <sheetName val="dane do SF kwarta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4">
    <pageSetUpPr fitToPage="1"/>
  </sheetPr>
  <dimension ref="B1:G15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3.7109375" style="3" customWidth="1"/>
    <col min="3" max="3" width="35.7109375" style="5" customWidth="1"/>
    <col min="4" max="7" width="10.7109375" style="5" customWidth="1"/>
    <col min="8" max="8" width="4.8515625" style="3" customWidth="1"/>
    <col min="9" max="16384" width="9.140625" style="3" customWidth="1"/>
  </cols>
  <sheetData>
    <row r="1" spans="3:7" ht="12.75">
      <c r="C1" s="1"/>
      <c r="D1" s="8"/>
      <c r="E1" s="8"/>
      <c r="F1" s="8"/>
      <c r="G1" s="8"/>
    </row>
    <row r="2" spans="2:7" ht="12.75" customHeight="1">
      <c r="B2" s="433" t="s">
        <v>311</v>
      </c>
      <c r="C2" s="434"/>
      <c r="D2" s="430" t="s">
        <v>116</v>
      </c>
      <c r="E2" s="432"/>
      <c r="F2" s="430" t="s">
        <v>117</v>
      </c>
      <c r="G2" s="431"/>
    </row>
    <row r="3" spans="2:7" ht="22.5">
      <c r="B3" s="435"/>
      <c r="C3" s="436"/>
      <c r="D3" s="92" t="s">
        <v>876</v>
      </c>
      <c r="E3" s="92" t="s">
        <v>877</v>
      </c>
      <c r="F3" s="92" t="s">
        <v>876</v>
      </c>
      <c r="G3" s="92" t="s">
        <v>877</v>
      </c>
    </row>
    <row r="4" spans="2:7" ht="12.75">
      <c r="B4" s="109" t="s">
        <v>129</v>
      </c>
      <c r="C4" s="67" t="s">
        <v>64</v>
      </c>
      <c r="D4" s="57">
        <v>36950</v>
      </c>
      <c r="E4" s="57">
        <v>20455</v>
      </c>
      <c r="F4" s="57">
        <v>8435</v>
      </c>
      <c r="G4" s="57">
        <v>4948</v>
      </c>
    </row>
    <row r="5" spans="2:7" ht="12.75">
      <c r="B5" s="109" t="s">
        <v>156</v>
      </c>
      <c r="C5" s="55" t="s">
        <v>65</v>
      </c>
      <c r="D5" s="57">
        <v>9186</v>
      </c>
      <c r="E5" s="57">
        <v>5719</v>
      </c>
      <c r="F5" s="57">
        <v>2097</v>
      </c>
      <c r="G5" s="57">
        <v>1383</v>
      </c>
    </row>
    <row r="6" spans="2:7" ht="12.75">
      <c r="B6" s="72" t="s">
        <v>342</v>
      </c>
      <c r="C6" s="55" t="s">
        <v>563</v>
      </c>
      <c r="D6" s="57">
        <v>4544</v>
      </c>
      <c r="E6" s="57">
        <v>971</v>
      </c>
      <c r="F6" s="57">
        <v>1037</v>
      </c>
      <c r="G6" s="57">
        <v>235</v>
      </c>
    </row>
    <row r="7" spans="2:7" ht="12.75">
      <c r="B7" s="72" t="s">
        <v>66</v>
      </c>
      <c r="C7" s="55" t="s">
        <v>580</v>
      </c>
      <c r="D7" s="57">
        <v>1274</v>
      </c>
      <c r="E7" s="57">
        <v>-1803</v>
      </c>
      <c r="F7" s="57">
        <v>291</v>
      </c>
      <c r="G7" s="57">
        <v>-436</v>
      </c>
    </row>
    <row r="8" spans="2:7" ht="12.75">
      <c r="B8" s="72" t="s">
        <v>67</v>
      </c>
      <c r="C8" s="55" t="s">
        <v>281</v>
      </c>
      <c r="D8" s="57">
        <v>2739</v>
      </c>
      <c r="E8" s="57">
        <v>-1598</v>
      </c>
      <c r="F8" s="57">
        <v>625</v>
      </c>
      <c r="G8" s="57">
        <v>-387</v>
      </c>
    </row>
    <row r="9" spans="2:7" ht="22.5">
      <c r="B9" s="72" t="s">
        <v>68</v>
      </c>
      <c r="C9" s="55" t="s">
        <v>7</v>
      </c>
      <c r="D9" s="57">
        <v>2739</v>
      </c>
      <c r="E9" s="57">
        <v>-1598</v>
      </c>
      <c r="F9" s="57">
        <v>625</v>
      </c>
      <c r="G9" s="57">
        <v>-387</v>
      </c>
    </row>
    <row r="10" spans="2:7" ht="33.75">
      <c r="B10" s="72" t="s">
        <v>69</v>
      </c>
      <c r="C10" s="55" t="s">
        <v>299</v>
      </c>
      <c r="D10" s="114">
        <v>0.043865951992775425</v>
      </c>
      <c r="E10" s="114">
        <v>-0.025592475824919726</v>
      </c>
      <c r="F10" s="114">
        <v>0.010013914391684838</v>
      </c>
      <c r="G10" s="114">
        <v>-0.006190579769458825</v>
      </c>
    </row>
    <row r="11" spans="2:7" ht="22.5">
      <c r="B11" s="92"/>
      <c r="C11" s="92"/>
      <c r="D11" s="92" t="s">
        <v>878</v>
      </c>
      <c r="E11" s="92" t="s">
        <v>814</v>
      </c>
      <c r="F11" s="92" t="s">
        <v>878</v>
      </c>
      <c r="G11" s="92" t="s">
        <v>814</v>
      </c>
    </row>
    <row r="12" spans="2:7" ht="12.75">
      <c r="B12" s="72" t="s">
        <v>70</v>
      </c>
      <c r="C12" s="55" t="s">
        <v>582</v>
      </c>
      <c r="D12" s="57">
        <v>331301</v>
      </c>
      <c r="E12" s="57">
        <v>337438</v>
      </c>
      <c r="F12" s="57">
        <v>74862</v>
      </c>
      <c r="G12" s="57">
        <v>79183</v>
      </c>
    </row>
    <row r="13" spans="2:7" ht="12.75">
      <c r="B13" s="72" t="s">
        <v>72</v>
      </c>
      <c r="C13" s="55" t="s">
        <v>71</v>
      </c>
      <c r="D13" s="57">
        <v>239470</v>
      </c>
      <c r="E13" s="57">
        <v>260746</v>
      </c>
      <c r="F13" s="57">
        <v>54111</v>
      </c>
      <c r="G13" s="57">
        <v>61186</v>
      </c>
    </row>
    <row r="14" spans="2:7" ht="12.75">
      <c r="B14" s="72" t="s">
        <v>74</v>
      </c>
      <c r="C14" s="55" t="s">
        <v>73</v>
      </c>
      <c r="D14" s="57">
        <v>115919</v>
      </c>
      <c r="E14" s="57">
        <v>33956</v>
      </c>
      <c r="F14" s="57">
        <v>26194</v>
      </c>
      <c r="G14" s="57">
        <v>7968</v>
      </c>
    </row>
    <row r="15" spans="2:7" ht="12.75">
      <c r="B15" s="72" t="s">
        <v>76</v>
      </c>
      <c r="C15" s="55" t="s">
        <v>75</v>
      </c>
      <c r="D15" s="57">
        <v>361324</v>
      </c>
      <c r="E15" s="57">
        <v>411435</v>
      </c>
      <c r="F15" s="57">
        <v>81646</v>
      </c>
      <c r="G15" s="57">
        <v>96547</v>
      </c>
    </row>
    <row r="16" spans="2:7" ht="12.75">
      <c r="B16" s="72" t="s">
        <v>78</v>
      </c>
      <c r="C16" s="55" t="s">
        <v>77</v>
      </c>
      <c r="D16" s="57">
        <v>325366</v>
      </c>
      <c r="E16" s="57">
        <v>220705</v>
      </c>
      <c r="F16" s="57">
        <v>73521</v>
      </c>
      <c r="G16" s="57">
        <v>51790</v>
      </c>
    </row>
    <row r="17" spans="2:7" ht="12.75">
      <c r="B17" s="72" t="s">
        <v>560</v>
      </c>
      <c r="C17" s="55" t="s">
        <v>79</v>
      </c>
      <c r="D17" s="57">
        <v>686690</v>
      </c>
      <c r="E17" s="57">
        <v>632140</v>
      </c>
      <c r="F17" s="57">
        <v>155167</v>
      </c>
      <c r="G17" s="57">
        <v>148337</v>
      </c>
    </row>
    <row r="18" spans="2:7" ht="12.75">
      <c r="B18" s="72" t="s">
        <v>561</v>
      </c>
      <c r="C18" s="55" t="s">
        <v>505</v>
      </c>
      <c r="D18" s="114">
        <v>5.30589038377455</v>
      </c>
      <c r="E18" s="114">
        <v>5.404176381357486</v>
      </c>
      <c r="F18" s="114">
        <v>1.2</v>
      </c>
      <c r="G18" s="114">
        <v>1.27</v>
      </c>
    </row>
    <row r="19" spans="3:7" ht="12.75">
      <c r="C19" s="1"/>
      <c r="D19" s="8"/>
      <c r="E19" s="8"/>
      <c r="F19" s="8"/>
      <c r="G19" s="8"/>
    </row>
    <row r="20" spans="3:7" ht="12.75">
      <c r="C20" s="1"/>
      <c r="D20" s="8"/>
      <c r="E20" s="8"/>
      <c r="F20" s="8"/>
      <c r="G20" s="8"/>
    </row>
    <row r="21" spans="3:7" ht="12.75">
      <c r="C21" s="1"/>
      <c r="D21" s="8"/>
      <c r="E21" s="8"/>
      <c r="F21" s="8"/>
      <c r="G21" s="8"/>
    </row>
    <row r="22" spans="3:7" ht="12.75">
      <c r="C22" s="1"/>
      <c r="D22" s="8"/>
      <c r="E22" s="8"/>
      <c r="F22" s="8"/>
      <c r="G22" s="8"/>
    </row>
    <row r="23" spans="3:7" ht="12.75">
      <c r="C23" s="1"/>
      <c r="D23" s="8"/>
      <c r="E23" s="8"/>
      <c r="F23" s="8"/>
      <c r="G23" s="8"/>
    </row>
    <row r="24" spans="3:7" ht="12.75">
      <c r="C24" s="1"/>
      <c r="D24" s="8"/>
      <c r="E24" s="8"/>
      <c r="F24" s="8"/>
      <c r="G24" s="8"/>
    </row>
    <row r="25" spans="3:7" ht="12.75">
      <c r="C25" s="1"/>
      <c r="D25" s="8"/>
      <c r="E25" s="8"/>
      <c r="F25" s="8"/>
      <c r="G25" s="8"/>
    </row>
    <row r="26" spans="3:7" ht="12.75">
      <c r="C26" s="1"/>
      <c r="D26" s="8"/>
      <c r="E26" s="8"/>
      <c r="F26" s="8"/>
      <c r="G26" s="8"/>
    </row>
    <row r="27" spans="3:7" ht="12.75">
      <c r="C27" s="1"/>
      <c r="D27" s="8"/>
      <c r="E27" s="8"/>
      <c r="F27" s="8"/>
      <c r="G27" s="8"/>
    </row>
    <row r="28" spans="3:7" ht="12.75">
      <c r="C28" s="1"/>
      <c r="D28" s="8"/>
      <c r="E28" s="8"/>
      <c r="F28" s="8"/>
      <c r="G28" s="8"/>
    </row>
    <row r="29" spans="3:7" ht="12.75">
      <c r="C29" s="1"/>
      <c r="D29" s="8"/>
      <c r="E29" s="8"/>
      <c r="F29" s="8"/>
      <c r="G29" s="8"/>
    </row>
    <row r="30" spans="3:7" ht="12.75">
      <c r="C30" s="1"/>
      <c r="D30" s="8"/>
      <c r="E30" s="8"/>
      <c r="F30" s="8"/>
      <c r="G30" s="8"/>
    </row>
    <row r="31" spans="3:7" ht="12.75">
      <c r="C31" s="1"/>
      <c r="D31" s="8"/>
      <c r="E31" s="8"/>
      <c r="F31" s="8"/>
      <c r="G31" s="8"/>
    </row>
    <row r="32" spans="3:7" ht="12.75">
      <c r="C32" s="1"/>
      <c r="D32" s="8"/>
      <c r="E32" s="8"/>
      <c r="F32" s="8"/>
      <c r="G32" s="8"/>
    </row>
    <row r="33" spans="3:7" ht="12.75">
      <c r="C33" s="1"/>
      <c r="D33" s="8"/>
      <c r="E33" s="8"/>
      <c r="F33" s="8"/>
      <c r="G33" s="8"/>
    </row>
    <row r="34" spans="3:7" ht="12.75">
      <c r="C34" s="1"/>
      <c r="D34" s="8"/>
      <c r="E34" s="8"/>
      <c r="F34" s="8"/>
      <c r="G34" s="8"/>
    </row>
    <row r="35" spans="3:7" ht="12.75">
      <c r="C35" s="1"/>
      <c r="D35" s="8"/>
      <c r="E35" s="8"/>
      <c r="F35" s="8"/>
      <c r="G35" s="8"/>
    </row>
    <row r="36" spans="3:7" ht="12.75">
      <c r="C36" s="1"/>
      <c r="D36" s="8"/>
      <c r="E36" s="8"/>
      <c r="F36" s="8"/>
      <c r="G36" s="8"/>
    </row>
    <row r="37" spans="3:7" ht="12.75">
      <c r="C37" s="1"/>
      <c r="D37" s="8"/>
      <c r="E37" s="8"/>
      <c r="F37" s="8"/>
      <c r="G37" s="8"/>
    </row>
    <row r="38" spans="3:7" ht="12.75">
      <c r="C38" s="1"/>
      <c r="D38" s="8"/>
      <c r="E38" s="8"/>
      <c r="F38" s="8"/>
      <c r="G38" s="8"/>
    </row>
    <row r="39" spans="3:7" ht="12.75">
      <c r="C39" s="1"/>
      <c r="D39" s="8"/>
      <c r="E39" s="8"/>
      <c r="F39" s="8"/>
      <c r="G39" s="8"/>
    </row>
    <row r="40" spans="3:7" ht="12.75">
      <c r="C40" s="1"/>
      <c r="D40" s="8"/>
      <c r="E40" s="8"/>
      <c r="F40" s="8"/>
      <c r="G40" s="8"/>
    </row>
    <row r="41" spans="3:7" ht="12.75">
      <c r="C41" s="1"/>
      <c r="D41" s="8"/>
      <c r="E41" s="8"/>
      <c r="F41" s="8"/>
      <c r="G41" s="8"/>
    </row>
    <row r="42" spans="3:7" ht="12.75">
      <c r="C42" s="1"/>
      <c r="D42" s="8"/>
      <c r="E42" s="8"/>
      <c r="F42" s="8"/>
      <c r="G42" s="8"/>
    </row>
    <row r="43" spans="3:7" ht="12.75">
      <c r="C43" s="1"/>
      <c r="D43" s="8"/>
      <c r="E43" s="8"/>
      <c r="F43" s="8"/>
      <c r="G43" s="8"/>
    </row>
    <row r="44" spans="3:7" ht="12.75">
      <c r="C44" s="8"/>
      <c r="D44" s="8"/>
      <c r="E44" s="8"/>
      <c r="F44" s="8"/>
      <c r="G44" s="8"/>
    </row>
    <row r="45" spans="3:7" ht="12.75">
      <c r="C45" s="8"/>
      <c r="D45" s="8"/>
      <c r="E45" s="8"/>
      <c r="F45" s="8"/>
      <c r="G45" s="8"/>
    </row>
    <row r="46" spans="3:7" ht="12.75">
      <c r="C46" s="8"/>
      <c r="D46" s="8"/>
      <c r="E46" s="8"/>
      <c r="F46" s="8"/>
      <c r="G46" s="8"/>
    </row>
    <row r="47" spans="3:7" ht="12.75">
      <c r="C47" s="8"/>
      <c r="D47" s="8"/>
      <c r="E47" s="8"/>
      <c r="F47" s="8"/>
      <c r="G47" s="8"/>
    </row>
    <row r="48" spans="3:7" ht="12.75">
      <c r="C48" s="8"/>
      <c r="D48" s="8"/>
      <c r="E48" s="8"/>
      <c r="F48" s="8"/>
      <c r="G48" s="8"/>
    </row>
    <row r="49" spans="3:7" ht="12.75">
      <c r="C49" s="8"/>
      <c r="D49" s="8"/>
      <c r="E49" s="8"/>
      <c r="F49" s="8"/>
      <c r="G49" s="8"/>
    </row>
    <row r="50" spans="3:7" ht="12.75">
      <c r="C50" s="8"/>
      <c r="D50" s="8"/>
      <c r="E50" s="8"/>
      <c r="F50" s="8"/>
      <c r="G50" s="8"/>
    </row>
    <row r="51" spans="3:7" ht="12.75">
      <c r="C51" s="8"/>
      <c r="D51" s="8"/>
      <c r="E51" s="8"/>
      <c r="F51" s="8"/>
      <c r="G51" s="8"/>
    </row>
    <row r="52" spans="3:7" ht="12.75">
      <c r="C52" s="8"/>
      <c r="D52" s="8"/>
      <c r="E52" s="8"/>
      <c r="F52" s="8"/>
      <c r="G52" s="8"/>
    </row>
    <row r="53" spans="3:7" ht="12.75">
      <c r="C53" s="8"/>
      <c r="D53" s="8"/>
      <c r="E53" s="8"/>
      <c r="F53" s="8"/>
      <c r="G53" s="8"/>
    </row>
    <row r="54" spans="3:7" ht="12.75">
      <c r="C54" s="8"/>
      <c r="D54" s="8"/>
      <c r="E54" s="8"/>
      <c r="F54" s="8"/>
      <c r="G54" s="8"/>
    </row>
    <row r="55" spans="3:7" ht="12.75">
      <c r="C55" s="8"/>
      <c r="D55" s="8"/>
      <c r="E55" s="8"/>
      <c r="F55" s="8"/>
      <c r="G55" s="8"/>
    </row>
    <row r="56" spans="3:7" ht="12.75">
      <c r="C56" s="8"/>
      <c r="D56" s="8"/>
      <c r="E56" s="8"/>
      <c r="F56" s="8"/>
      <c r="G56" s="8"/>
    </row>
    <row r="57" spans="3:7" ht="12.75">
      <c r="C57" s="8"/>
      <c r="D57" s="8"/>
      <c r="E57" s="8"/>
      <c r="F57" s="8"/>
      <c r="G57" s="8"/>
    </row>
    <row r="58" spans="3:7" ht="12.75">
      <c r="C58" s="8"/>
      <c r="D58" s="8"/>
      <c r="E58" s="8"/>
      <c r="F58" s="8"/>
      <c r="G58" s="8"/>
    </row>
    <row r="59" spans="3:7" ht="12.75">
      <c r="C59" s="8"/>
      <c r="D59" s="8"/>
      <c r="E59" s="8"/>
      <c r="F59" s="8"/>
      <c r="G59" s="8"/>
    </row>
    <row r="60" spans="3:7" ht="12.75">
      <c r="C60" s="8"/>
      <c r="D60" s="8"/>
      <c r="E60" s="8"/>
      <c r="F60" s="8"/>
      <c r="G60" s="8"/>
    </row>
    <row r="61" spans="3:7" ht="12.75">
      <c r="C61" s="8"/>
      <c r="D61" s="8"/>
      <c r="E61" s="8"/>
      <c r="F61" s="8"/>
      <c r="G61" s="8"/>
    </row>
    <row r="62" spans="3:7" ht="12.75">
      <c r="C62" s="8"/>
      <c r="D62" s="8"/>
      <c r="E62" s="8"/>
      <c r="F62" s="8"/>
      <c r="G62" s="8"/>
    </row>
    <row r="63" spans="3:7" ht="12.75">
      <c r="C63" s="8"/>
      <c r="D63" s="8"/>
      <c r="E63" s="8"/>
      <c r="F63" s="8"/>
      <c r="G63" s="8"/>
    </row>
    <row r="64" spans="3:7" ht="12.75">
      <c r="C64" s="8"/>
      <c r="D64" s="8"/>
      <c r="E64" s="8"/>
      <c r="F64" s="8"/>
      <c r="G64" s="8"/>
    </row>
    <row r="65" spans="3:7" ht="12.75">
      <c r="C65" s="8"/>
      <c r="D65" s="8"/>
      <c r="E65" s="8"/>
      <c r="F65" s="8"/>
      <c r="G65" s="8"/>
    </row>
    <row r="66" spans="3:7" ht="12.75">
      <c r="C66" s="8"/>
      <c r="D66" s="8"/>
      <c r="E66" s="8"/>
      <c r="F66" s="8"/>
      <c r="G66" s="8"/>
    </row>
    <row r="67" spans="3:7" ht="12.75">
      <c r="C67" s="8"/>
      <c r="D67" s="8"/>
      <c r="E67" s="8"/>
      <c r="F67" s="8"/>
      <c r="G67" s="8"/>
    </row>
    <row r="68" spans="3:7" ht="12.75">
      <c r="C68" s="8"/>
      <c r="D68" s="8"/>
      <c r="E68" s="8"/>
      <c r="F68" s="8"/>
      <c r="G68" s="8"/>
    </row>
    <row r="69" spans="3:7" ht="12.75">
      <c r="C69" s="8"/>
      <c r="D69" s="8"/>
      <c r="E69" s="8"/>
      <c r="F69" s="8"/>
      <c r="G69" s="8"/>
    </row>
    <row r="70" spans="3:7" ht="12.75">
      <c r="C70" s="8"/>
      <c r="D70" s="8"/>
      <c r="E70" s="8"/>
      <c r="F70" s="8"/>
      <c r="G70" s="8"/>
    </row>
    <row r="71" spans="3:7" ht="12.75">
      <c r="C71" s="8"/>
      <c r="D71" s="8"/>
      <c r="E71" s="8"/>
      <c r="F71" s="8"/>
      <c r="G71" s="8"/>
    </row>
    <row r="72" spans="3:7" ht="12.75">
      <c r="C72" s="8"/>
      <c r="D72" s="8"/>
      <c r="E72" s="8"/>
      <c r="F72" s="8"/>
      <c r="G72" s="8"/>
    </row>
    <row r="73" spans="3:7" ht="12.75">
      <c r="C73" s="8"/>
      <c r="D73" s="8"/>
      <c r="E73" s="8"/>
      <c r="F73" s="8"/>
      <c r="G73" s="8"/>
    </row>
    <row r="74" spans="3:7" ht="12.75">
      <c r="C74" s="8"/>
      <c r="D74" s="8"/>
      <c r="E74" s="8"/>
      <c r="F74" s="8"/>
      <c r="G74" s="8"/>
    </row>
    <row r="75" spans="3:7" ht="12.75">
      <c r="C75" s="8"/>
      <c r="D75" s="8"/>
      <c r="E75" s="8"/>
      <c r="F75" s="8"/>
      <c r="G75" s="8"/>
    </row>
    <row r="76" spans="3:7" ht="12.75">
      <c r="C76" s="8"/>
      <c r="D76" s="8"/>
      <c r="E76" s="8"/>
      <c r="F76" s="8"/>
      <c r="G76" s="8"/>
    </row>
    <row r="77" spans="3:7" ht="12.75">
      <c r="C77" s="8"/>
      <c r="D77" s="8"/>
      <c r="E77" s="8"/>
      <c r="F77" s="8"/>
      <c r="G77" s="8"/>
    </row>
    <row r="78" spans="3:7" ht="12.75">
      <c r="C78" s="8"/>
      <c r="D78" s="8"/>
      <c r="E78" s="8"/>
      <c r="F78" s="8"/>
      <c r="G78" s="8"/>
    </row>
    <row r="79" spans="3:7" ht="12.75">
      <c r="C79" s="8"/>
      <c r="D79" s="8"/>
      <c r="E79" s="8"/>
      <c r="F79" s="8"/>
      <c r="G79" s="8"/>
    </row>
    <row r="80" spans="3:7" ht="12.75">
      <c r="C80" s="8"/>
      <c r="D80" s="8"/>
      <c r="E80" s="8"/>
      <c r="F80" s="8"/>
      <c r="G80" s="8"/>
    </row>
    <row r="81" spans="3:7" ht="12.75">
      <c r="C81" s="8"/>
      <c r="D81" s="8"/>
      <c r="E81" s="8"/>
      <c r="F81" s="8"/>
      <c r="G81" s="8"/>
    </row>
    <row r="82" spans="3:7" ht="12.75">
      <c r="C82" s="8"/>
      <c r="D82" s="8"/>
      <c r="E82" s="8"/>
      <c r="F82" s="8"/>
      <c r="G82" s="8"/>
    </row>
    <row r="83" spans="3:7" ht="12.75">
      <c r="C83" s="8"/>
      <c r="D83" s="8"/>
      <c r="E83" s="8"/>
      <c r="F83" s="8"/>
      <c r="G83" s="8"/>
    </row>
    <row r="84" spans="3:7" ht="12.75">
      <c r="C84" s="8"/>
      <c r="D84" s="8"/>
      <c r="E84" s="8"/>
      <c r="F84" s="8"/>
      <c r="G84" s="8"/>
    </row>
    <row r="85" spans="3:7" ht="12.75">
      <c r="C85" s="8"/>
      <c r="D85" s="8"/>
      <c r="E85" s="8"/>
      <c r="F85" s="8"/>
      <c r="G85" s="8"/>
    </row>
    <row r="86" spans="3:7" ht="12.75">
      <c r="C86" s="8"/>
      <c r="D86" s="8"/>
      <c r="E86" s="8"/>
      <c r="F86" s="8"/>
      <c r="G86" s="8"/>
    </row>
    <row r="87" spans="3:7" ht="12.75">
      <c r="C87" s="8"/>
      <c r="D87" s="8"/>
      <c r="E87" s="8"/>
      <c r="F87" s="8"/>
      <c r="G87" s="8"/>
    </row>
    <row r="88" spans="3:7" ht="12.75">
      <c r="C88" s="8"/>
      <c r="D88" s="8"/>
      <c r="E88" s="8"/>
      <c r="F88" s="8"/>
      <c r="G88" s="8"/>
    </row>
    <row r="89" spans="3:7" ht="12.75">
      <c r="C89" s="8"/>
      <c r="D89" s="8"/>
      <c r="E89" s="8"/>
      <c r="F89" s="8"/>
      <c r="G89" s="8"/>
    </row>
    <row r="90" spans="3:7" ht="12.75">
      <c r="C90" s="8"/>
      <c r="D90" s="8"/>
      <c r="E90" s="8"/>
      <c r="F90" s="8"/>
      <c r="G90" s="8"/>
    </row>
    <row r="91" spans="3:7" ht="12.75">
      <c r="C91" s="8"/>
      <c r="D91" s="8"/>
      <c r="E91" s="8"/>
      <c r="F91" s="8"/>
      <c r="G91" s="8"/>
    </row>
    <row r="92" spans="3:7" ht="12.75">
      <c r="C92" s="8"/>
      <c r="D92" s="8"/>
      <c r="E92" s="8"/>
      <c r="F92" s="8"/>
      <c r="G92" s="8"/>
    </row>
    <row r="93" spans="3:7" ht="12.75">
      <c r="C93" s="8"/>
      <c r="D93" s="8"/>
      <c r="E93" s="8"/>
      <c r="F93" s="8"/>
      <c r="G93" s="8"/>
    </row>
    <row r="94" spans="3:7" ht="12.75">
      <c r="C94" s="8"/>
      <c r="D94" s="8"/>
      <c r="E94" s="8"/>
      <c r="F94" s="8"/>
      <c r="G94" s="8"/>
    </row>
    <row r="95" spans="3:7" ht="12.75">
      <c r="C95" s="8"/>
      <c r="D95" s="8"/>
      <c r="E95" s="8"/>
      <c r="F95" s="8"/>
      <c r="G95" s="8"/>
    </row>
    <row r="96" spans="3:7" ht="12.75">
      <c r="C96" s="8"/>
      <c r="D96" s="8"/>
      <c r="E96" s="8"/>
      <c r="F96" s="8"/>
      <c r="G96" s="8"/>
    </row>
    <row r="97" spans="3:7" ht="12.75">
      <c r="C97" s="8"/>
      <c r="D97" s="8"/>
      <c r="E97" s="8"/>
      <c r="F97" s="8"/>
      <c r="G97" s="8"/>
    </row>
    <row r="98" spans="3:7" ht="12.75">
      <c r="C98" s="8"/>
      <c r="D98" s="8"/>
      <c r="E98" s="8"/>
      <c r="F98" s="8"/>
      <c r="G98" s="8"/>
    </row>
    <row r="99" spans="3:7" ht="12.75">
      <c r="C99" s="8"/>
      <c r="D99" s="8"/>
      <c r="E99" s="8"/>
      <c r="F99" s="8"/>
      <c r="G99" s="8"/>
    </row>
    <row r="100" spans="3:7" ht="12.75">
      <c r="C100" s="8"/>
      <c r="D100" s="8"/>
      <c r="E100" s="8"/>
      <c r="F100" s="8"/>
      <c r="G100" s="8"/>
    </row>
    <row r="101" spans="3:7" ht="12.75">
      <c r="C101" s="8"/>
      <c r="D101" s="8"/>
      <c r="E101" s="8"/>
      <c r="F101" s="8"/>
      <c r="G101" s="8"/>
    </row>
    <row r="102" spans="3:7" ht="12.75">
      <c r="C102" s="8"/>
      <c r="D102" s="8"/>
      <c r="E102" s="8"/>
      <c r="F102" s="8"/>
      <c r="G102" s="8"/>
    </row>
    <row r="103" spans="3:7" ht="12.75">
      <c r="C103" s="8"/>
      <c r="D103" s="8"/>
      <c r="E103" s="8"/>
      <c r="F103" s="8"/>
      <c r="G103" s="8"/>
    </row>
    <row r="104" spans="3:7" ht="12.75">
      <c r="C104" s="8"/>
      <c r="D104" s="8"/>
      <c r="E104" s="8"/>
      <c r="F104" s="8"/>
      <c r="G104" s="8"/>
    </row>
    <row r="105" spans="3:7" ht="12.75">
      <c r="C105" s="8"/>
      <c r="D105" s="8"/>
      <c r="E105" s="8"/>
      <c r="F105" s="8"/>
      <c r="G105" s="8"/>
    </row>
    <row r="106" spans="3:7" ht="12.75">
      <c r="C106" s="8"/>
      <c r="D106" s="8"/>
      <c r="E106" s="8"/>
      <c r="F106" s="8"/>
      <c r="G106" s="8"/>
    </row>
    <row r="107" spans="3:7" ht="12.75">
      <c r="C107" s="8"/>
      <c r="D107" s="8"/>
      <c r="E107" s="8"/>
      <c r="F107" s="8"/>
      <c r="G107" s="8"/>
    </row>
    <row r="108" spans="3:7" ht="12.75">
      <c r="C108" s="8"/>
      <c r="D108" s="8"/>
      <c r="E108" s="8"/>
      <c r="F108" s="8"/>
      <c r="G108" s="8"/>
    </row>
    <row r="109" spans="3:7" ht="12.75">
      <c r="C109" s="8"/>
      <c r="D109" s="8"/>
      <c r="E109" s="8"/>
      <c r="F109" s="8"/>
      <c r="G109" s="8"/>
    </row>
    <row r="110" spans="3:7" ht="12.75">
      <c r="C110" s="8"/>
      <c r="D110" s="8"/>
      <c r="E110" s="8"/>
      <c r="F110" s="8"/>
      <c r="G110" s="8"/>
    </row>
    <row r="111" spans="3:7" ht="12.75">
      <c r="C111" s="8"/>
      <c r="D111" s="8"/>
      <c r="E111" s="8"/>
      <c r="F111" s="8"/>
      <c r="G111" s="8"/>
    </row>
    <row r="112" spans="3:7" ht="12.75">
      <c r="C112" s="8"/>
      <c r="D112" s="8"/>
      <c r="E112" s="8"/>
      <c r="F112" s="8"/>
      <c r="G112" s="8"/>
    </row>
    <row r="113" spans="3:7" ht="12.75">
      <c r="C113" s="8"/>
      <c r="D113" s="8"/>
      <c r="E113" s="8"/>
      <c r="F113" s="8"/>
      <c r="G113" s="8"/>
    </row>
    <row r="114" spans="3:7" ht="12.75">
      <c r="C114" s="8"/>
      <c r="D114" s="8"/>
      <c r="E114" s="8"/>
      <c r="F114" s="8"/>
      <c r="G114" s="8"/>
    </row>
    <row r="115" spans="3:7" ht="12.75">
      <c r="C115" s="8"/>
      <c r="D115" s="8"/>
      <c r="E115" s="8"/>
      <c r="F115" s="8"/>
      <c r="G115" s="8"/>
    </row>
    <row r="116" spans="3:7" ht="12.75">
      <c r="C116" s="8"/>
      <c r="D116" s="8"/>
      <c r="E116" s="8"/>
      <c r="F116" s="8"/>
      <c r="G116" s="8"/>
    </row>
    <row r="117" spans="3:7" ht="12.75">
      <c r="C117" s="8"/>
      <c r="D117" s="8"/>
      <c r="E117" s="8"/>
      <c r="F117" s="8"/>
      <c r="G117" s="8"/>
    </row>
    <row r="118" spans="3:7" ht="12.75">
      <c r="C118" s="8"/>
      <c r="D118" s="8"/>
      <c r="E118" s="8"/>
      <c r="F118" s="8"/>
      <c r="G118" s="8"/>
    </row>
    <row r="119" spans="3:7" ht="12.75">
      <c r="C119" s="8"/>
      <c r="D119" s="8"/>
      <c r="E119" s="8"/>
      <c r="F119" s="8"/>
      <c r="G119" s="8"/>
    </row>
    <row r="120" spans="3:7" ht="12.75">
      <c r="C120" s="8"/>
      <c r="D120" s="8"/>
      <c r="E120" s="8"/>
      <c r="F120" s="8"/>
      <c r="G120" s="8"/>
    </row>
    <row r="121" spans="3:7" ht="12.75">
      <c r="C121" s="8"/>
      <c r="D121" s="8"/>
      <c r="E121" s="8"/>
      <c r="F121" s="8"/>
      <c r="G121" s="8"/>
    </row>
    <row r="122" spans="3:7" ht="12.75">
      <c r="C122" s="8"/>
      <c r="D122" s="8"/>
      <c r="E122" s="8"/>
      <c r="F122" s="8"/>
      <c r="G122" s="8"/>
    </row>
    <row r="123" spans="3:7" ht="12.75">
      <c r="C123" s="8"/>
      <c r="D123" s="8"/>
      <c r="E123" s="8"/>
      <c r="F123" s="8"/>
      <c r="G123" s="8"/>
    </row>
    <row r="124" spans="3:7" ht="12.75">
      <c r="C124" s="8"/>
      <c r="D124" s="8"/>
      <c r="E124" s="8"/>
      <c r="F124" s="8"/>
      <c r="G124" s="8"/>
    </row>
    <row r="125" spans="3:7" ht="12.75">
      <c r="C125" s="8"/>
      <c r="D125" s="8"/>
      <c r="E125" s="8"/>
      <c r="F125" s="8"/>
      <c r="G125" s="8"/>
    </row>
    <row r="126" spans="3:7" ht="12.75">
      <c r="C126" s="8"/>
      <c r="D126" s="8"/>
      <c r="E126" s="8"/>
      <c r="F126" s="8"/>
      <c r="G126" s="8"/>
    </row>
    <row r="127" spans="3:7" ht="12.75">
      <c r="C127" s="8"/>
      <c r="D127" s="8"/>
      <c r="E127" s="8"/>
      <c r="F127" s="8"/>
      <c r="G127" s="8"/>
    </row>
    <row r="128" spans="3:7" ht="12.75">
      <c r="C128" s="8"/>
      <c r="D128" s="8"/>
      <c r="E128" s="8"/>
      <c r="F128" s="8"/>
      <c r="G128" s="8"/>
    </row>
    <row r="129" spans="3:7" ht="12.75">
      <c r="C129" s="8"/>
      <c r="D129" s="8"/>
      <c r="E129" s="8"/>
      <c r="F129" s="8"/>
      <c r="G129" s="8"/>
    </row>
    <row r="130" spans="3:7" ht="12.75">
      <c r="C130" s="8"/>
      <c r="D130" s="8"/>
      <c r="E130" s="8"/>
      <c r="F130" s="8"/>
      <c r="G130" s="8"/>
    </row>
    <row r="131" spans="3:7" ht="12.75">
      <c r="C131" s="8"/>
      <c r="D131" s="8"/>
      <c r="E131" s="8"/>
      <c r="F131" s="8"/>
      <c r="G131" s="8"/>
    </row>
    <row r="132" spans="3:7" ht="12.75">
      <c r="C132" s="8"/>
      <c r="D132" s="8"/>
      <c r="E132" s="8"/>
      <c r="F132" s="8"/>
      <c r="G132" s="8"/>
    </row>
    <row r="133" spans="3:7" ht="12.75">
      <c r="C133" s="8"/>
      <c r="D133" s="8"/>
      <c r="E133" s="8"/>
      <c r="F133" s="8"/>
      <c r="G133" s="8"/>
    </row>
    <row r="134" spans="3:7" ht="12.75">
      <c r="C134" s="8"/>
      <c r="D134" s="8"/>
      <c r="E134" s="8"/>
      <c r="F134" s="8"/>
      <c r="G134" s="8"/>
    </row>
    <row r="135" spans="3:7" ht="12.75">
      <c r="C135" s="8"/>
      <c r="D135" s="8"/>
      <c r="E135" s="8"/>
      <c r="F135" s="8"/>
      <c r="G135" s="8"/>
    </row>
    <row r="136" spans="3:7" ht="12.75">
      <c r="C136" s="8"/>
      <c r="D136" s="8"/>
      <c r="E136" s="8"/>
      <c r="F136" s="8"/>
      <c r="G136" s="8"/>
    </row>
    <row r="137" spans="3:7" ht="12.75">
      <c r="C137" s="8"/>
      <c r="D137" s="8"/>
      <c r="E137" s="8"/>
      <c r="F137" s="8"/>
      <c r="G137" s="8"/>
    </row>
    <row r="138" spans="3:7" ht="12.75">
      <c r="C138" s="8"/>
      <c r="D138" s="8"/>
      <c r="E138" s="8"/>
      <c r="F138" s="8"/>
      <c r="G138" s="8"/>
    </row>
    <row r="139" spans="3:7" ht="12.75">
      <c r="C139" s="8"/>
      <c r="D139" s="8"/>
      <c r="E139" s="8"/>
      <c r="F139" s="8"/>
      <c r="G139" s="8"/>
    </row>
    <row r="140" spans="3:7" ht="12.75">
      <c r="C140" s="8"/>
      <c r="D140" s="8"/>
      <c r="E140" s="8"/>
      <c r="F140" s="8"/>
      <c r="G140" s="8"/>
    </row>
    <row r="141" spans="3:7" ht="12.75">
      <c r="C141" s="8"/>
      <c r="D141" s="8"/>
      <c r="E141" s="8"/>
      <c r="F141" s="8"/>
      <c r="G141" s="8"/>
    </row>
    <row r="142" spans="3:7" ht="12.75">
      <c r="C142" s="8"/>
      <c r="D142" s="8"/>
      <c r="E142" s="8"/>
      <c r="F142" s="8"/>
      <c r="G142" s="8"/>
    </row>
    <row r="143" spans="3:7" ht="12.75">
      <c r="C143" s="8"/>
      <c r="D143" s="8"/>
      <c r="E143" s="8"/>
      <c r="F143" s="8"/>
      <c r="G143" s="8"/>
    </row>
    <row r="144" spans="3:7" ht="12.75">
      <c r="C144" s="8"/>
      <c r="D144" s="8"/>
      <c r="E144" s="8"/>
      <c r="F144" s="8"/>
      <c r="G144" s="8"/>
    </row>
    <row r="145" spans="3:7" ht="12.75">
      <c r="C145" s="8"/>
      <c r="D145" s="8"/>
      <c r="E145" s="8"/>
      <c r="F145" s="8"/>
      <c r="G145" s="8"/>
    </row>
    <row r="146" spans="3:7" ht="12.75">
      <c r="C146" s="8"/>
      <c r="D146" s="8"/>
      <c r="E146" s="8"/>
      <c r="F146" s="8"/>
      <c r="G146" s="8"/>
    </row>
    <row r="147" spans="3:7" ht="12.75">
      <c r="C147" s="8"/>
      <c r="D147" s="8"/>
      <c r="E147" s="8"/>
      <c r="F147" s="8"/>
      <c r="G147" s="8"/>
    </row>
    <row r="148" spans="3:7" ht="12.75">
      <c r="C148" s="8"/>
      <c r="D148" s="8"/>
      <c r="E148" s="8"/>
      <c r="F148" s="8"/>
      <c r="G148" s="8"/>
    </row>
    <row r="149" spans="3:7" ht="12.75">
      <c r="C149" s="8"/>
      <c r="D149" s="8"/>
      <c r="E149" s="8"/>
      <c r="F149" s="8"/>
      <c r="G149" s="8"/>
    </row>
    <row r="150" spans="3:7" ht="12.75">
      <c r="C150" s="8"/>
      <c r="D150" s="8"/>
      <c r="E150" s="8"/>
      <c r="F150" s="8"/>
      <c r="G150" s="8"/>
    </row>
    <row r="151" spans="3:7" ht="12.75">
      <c r="C151" s="8"/>
      <c r="D151" s="8"/>
      <c r="E151" s="8"/>
      <c r="F151" s="8"/>
      <c r="G151" s="8"/>
    </row>
    <row r="152" spans="3:7" ht="12.75">
      <c r="C152" s="8"/>
      <c r="D152" s="8"/>
      <c r="E152" s="8"/>
      <c r="F152" s="8"/>
      <c r="G152" s="8"/>
    </row>
    <row r="153" spans="3:7" ht="12.75">
      <c r="C153" s="8"/>
      <c r="D153" s="8"/>
      <c r="E153" s="8"/>
      <c r="F153" s="8"/>
      <c r="G153" s="8"/>
    </row>
    <row r="154" spans="3:7" ht="12.75">
      <c r="C154" s="8"/>
      <c r="D154" s="8"/>
      <c r="E154" s="8"/>
      <c r="F154" s="8"/>
      <c r="G154" s="8"/>
    </row>
    <row r="155" spans="3:7" ht="12.75">
      <c r="C155" s="8"/>
      <c r="D155" s="8"/>
      <c r="E155" s="8"/>
      <c r="F155" s="8"/>
      <c r="G155" s="8"/>
    </row>
  </sheetData>
  <sheetProtection formatRows="0"/>
  <mergeCells count="3">
    <mergeCell ref="F2:G2"/>
    <mergeCell ref="D2:E2"/>
    <mergeCell ref="B2:C3"/>
  </mergeCells>
  <printOptions/>
  <pageMargins left="0.7874015748031497" right="0.7874015748031497" top="0.5511811023622047" bottom="0.984251968503937" header="0.5118110236220472" footer="0.5118110236220472"/>
  <pageSetup fitToHeight="1" fitToWidth="1" horizontalDpi="600" verticalDpi="600" orientation="portrait" paperSize="9" scale="96" r:id="rId1"/>
  <headerFooter alignWithMargins="0">
    <oddFooter>&amp;C&amp;7Informacja dodatkowa oraz noty objaśniające stanowią integralną część sprawozdania finansowego.&amp;R&amp;P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60">
    <tabColor rgb="FF92D050"/>
  </sheetPr>
  <dimension ref="B2:E22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2.140625" style="203" customWidth="1"/>
    <col min="2" max="2" width="58.8515625" style="203" customWidth="1"/>
    <col min="3" max="4" width="11.7109375" style="203" customWidth="1"/>
    <col min="5" max="5" width="9.28125" style="203" bestFit="1" customWidth="1"/>
    <col min="6" max="16384" width="9.140625" style="203" customWidth="1"/>
  </cols>
  <sheetData>
    <row r="2" spans="2:4" ht="22.5">
      <c r="B2" s="370" t="s">
        <v>696</v>
      </c>
      <c r="C2" s="336" t="e">
        <f>#REF!</f>
        <v>#REF!</v>
      </c>
      <c r="D2" s="336" t="e">
        <f>#REF!</f>
        <v>#REF!</v>
      </c>
    </row>
    <row r="3" spans="2:4" ht="11.25">
      <c r="B3" s="369" t="s">
        <v>846</v>
      </c>
      <c r="C3" s="104">
        <v>0</v>
      </c>
      <c r="D3" s="104">
        <v>118</v>
      </c>
    </row>
    <row r="4" spans="2:4" ht="11.25">
      <c r="B4" s="369" t="s">
        <v>847</v>
      </c>
      <c r="C4" s="104">
        <v>0</v>
      </c>
      <c r="D4" s="104">
        <v>2</v>
      </c>
    </row>
    <row r="5" spans="2:4" ht="11.25" hidden="1">
      <c r="B5" s="369"/>
      <c r="C5" s="104"/>
      <c r="D5" s="104"/>
    </row>
    <row r="6" spans="2:4" ht="11.25" hidden="1">
      <c r="B6" s="369"/>
      <c r="C6" s="104"/>
      <c r="D6" s="104"/>
    </row>
    <row r="7" spans="2:4" ht="11.25" hidden="1">
      <c r="B7" s="369"/>
      <c r="C7" s="104"/>
      <c r="D7" s="104"/>
    </row>
    <row r="8" spans="2:4" ht="11.25" hidden="1">
      <c r="B8" s="369"/>
      <c r="C8" s="104"/>
      <c r="D8" s="104"/>
    </row>
    <row r="9" spans="2:4" ht="11.25" hidden="1">
      <c r="B9" s="369"/>
      <c r="C9" s="104"/>
      <c r="D9" s="104"/>
    </row>
    <row r="10" spans="2:4" ht="11.25" hidden="1">
      <c r="B10" s="369"/>
      <c r="C10" s="104"/>
      <c r="D10" s="104"/>
    </row>
    <row r="11" spans="2:4" ht="11.25" hidden="1">
      <c r="B11" s="369"/>
      <c r="C11" s="104"/>
      <c r="D11" s="104"/>
    </row>
    <row r="12" spans="2:4" ht="11.25" hidden="1">
      <c r="B12" s="369"/>
      <c r="C12" s="104"/>
      <c r="D12" s="104"/>
    </row>
    <row r="13" spans="2:4" ht="11.25" hidden="1">
      <c r="B13" s="369"/>
      <c r="C13" s="104"/>
      <c r="D13" s="104"/>
    </row>
    <row r="14" spans="2:4" ht="11.25" hidden="1">
      <c r="B14" s="369"/>
      <c r="C14" s="104"/>
      <c r="D14" s="104"/>
    </row>
    <row r="15" spans="2:4" ht="11.25" hidden="1">
      <c r="B15" s="369"/>
      <c r="C15" s="104"/>
      <c r="D15" s="104"/>
    </row>
    <row r="16" spans="2:4" ht="11.25" hidden="1">
      <c r="B16" s="369"/>
      <c r="C16" s="104"/>
      <c r="D16" s="104"/>
    </row>
    <row r="17" spans="2:4" ht="11.25">
      <c r="B17" s="255" t="s">
        <v>697</v>
      </c>
      <c r="C17" s="107">
        <f>SUM(C3:C16)</f>
        <v>0</v>
      </c>
      <c r="D17" s="107">
        <f>SUM(D3:D16)</f>
        <v>120</v>
      </c>
    </row>
    <row r="19" ht="11.25">
      <c r="B19" s="368"/>
    </row>
    <row r="20" spans="3:5" ht="11.25">
      <c r="C20" s="203" t="str">
        <f>IF(C17='N.1'!D11,"ok.","błąd")</f>
        <v>ok.</v>
      </c>
      <c r="D20" s="203" t="str">
        <f>IF(D17='N.1'!E11,"ok.","błąd")</f>
        <v>ok.</v>
      </c>
      <c r="E20" s="286" t="str">
        <f>IF(C17-D17='N.1'!D4+'N.1'!D8,"ok.","błąd")</f>
        <v>ok.</v>
      </c>
    </row>
    <row r="22" ht="11.25">
      <c r="D22" s="366"/>
    </row>
    <row r="37" ht="14.25" customHeight="1"/>
    <row r="38" ht="11.25" hidden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27">
    <tabColor rgb="FF92D050"/>
  </sheetPr>
  <dimension ref="A1:J25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4.140625" style="158" customWidth="1"/>
    <col min="2" max="2" width="58.7109375" style="159" customWidth="1"/>
    <col min="3" max="4" width="11.7109375" style="158" customWidth="1"/>
    <col min="5" max="5" width="3.7109375" style="158" customWidth="1"/>
    <col min="6" max="6" width="9.7109375" style="158" bestFit="1" customWidth="1"/>
    <col min="7" max="10" width="9.140625" style="158" customWidth="1"/>
    <col min="11" max="16384" width="9.140625" style="170" customWidth="1"/>
  </cols>
  <sheetData>
    <row r="1" ht="11.25">
      <c r="B1" s="157" t="s">
        <v>410</v>
      </c>
    </row>
    <row r="2" ht="7.5" customHeight="1"/>
    <row r="3" spans="1:10" s="172" customFormat="1" ht="11.25">
      <c r="A3" s="171"/>
      <c r="B3" s="491" t="s">
        <v>158</v>
      </c>
      <c r="C3" s="47" t="e">
        <f>#REF!</f>
        <v>#REF!</v>
      </c>
      <c r="D3" s="47" t="e">
        <f>#REF!</f>
        <v>#REF!</v>
      </c>
      <c r="E3" s="161"/>
      <c r="F3" s="171"/>
      <c r="G3" s="171"/>
      <c r="H3" s="171"/>
      <c r="I3" s="171"/>
      <c r="J3" s="171"/>
    </row>
    <row r="4" spans="1:10" s="172" customFormat="1" ht="11.25" hidden="1">
      <c r="A4" s="171"/>
      <c r="B4" s="492"/>
      <c r="C4" s="48" t="s">
        <v>277</v>
      </c>
      <c r="D4" s="48" t="s">
        <v>277</v>
      </c>
      <c r="E4" s="161"/>
      <c r="F4" s="171"/>
      <c r="G4" s="171"/>
      <c r="H4" s="171"/>
      <c r="I4" s="171"/>
      <c r="J4" s="171"/>
    </row>
    <row r="5" spans="2:5" ht="11.25">
      <c r="B5" s="174" t="s">
        <v>159</v>
      </c>
      <c r="C5" s="175">
        <v>1173</v>
      </c>
      <c r="D5" s="175">
        <v>1251</v>
      </c>
      <c r="E5" s="164"/>
    </row>
    <row r="6" spans="2:5" ht="11.25">
      <c r="B6" s="174" t="s">
        <v>160</v>
      </c>
      <c r="C6" s="175">
        <v>87</v>
      </c>
      <c r="D6" s="175">
        <v>137</v>
      </c>
      <c r="E6" s="164"/>
    </row>
    <row r="7" spans="1:10" s="172" customFormat="1" ht="11.25">
      <c r="A7" s="171"/>
      <c r="B7" s="178" t="s">
        <v>252</v>
      </c>
      <c r="C7" s="179">
        <f>SUM(C5:C6)</f>
        <v>1260</v>
      </c>
      <c r="D7" s="179">
        <f>SUM(D5:D6)</f>
        <v>1388</v>
      </c>
      <c r="E7" s="167"/>
      <c r="F7" s="171"/>
      <c r="G7" s="171"/>
      <c r="H7" s="171"/>
      <c r="I7" s="171"/>
      <c r="J7" s="171"/>
    </row>
    <row r="8" spans="3:4" ht="11.25">
      <c r="C8" s="158" t="e">
        <f>IF(#REF!=C7,"ok.","błąd")</f>
        <v>#REF!</v>
      </c>
      <c r="D8" s="158" t="e">
        <f>IF(#REF!=D7,"ok.","błąd")</f>
        <v>#REF!</v>
      </c>
    </row>
    <row r="9" ht="11.25">
      <c r="B9" s="157" t="s">
        <v>161</v>
      </c>
    </row>
    <row r="10" ht="7.5" customHeight="1"/>
    <row r="11" spans="2:5" ht="12.75" customHeight="1">
      <c r="B11" s="491" t="s">
        <v>305</v>
      </c>
      <c r="C11" s="47" t="e">
        <f>#REF!</f>
        <v>#REF!</v>
      </c>
      <c r="D11" s="47" t="e">
        <f>#REF!</f>
        <v>#REF!</v>
      </c>
      <c r="E11" s="161"/>
    </row>
    <row r="12" spans="2:5" ht="12.75" customHeight="1" hidden="1">
      <c r="B12" s="492"/>
      <c r="C12" s="48" t="s">
        <v>277</v>
      </c>
      <c r="D12" s="48" t="s">
        <v>277</v>
      </c>
      <c r="E12" s="161"/>
    </row>
    <row r="13" spans="2:5" ht="11.25">
      <c r="B13" s="180" t="s">
        <v>428</v>
      </c>
      <c r="C13" s="175">
        <f>SUM(C14:C18)</f>
        <v>87</v>
      </c>
      <c r="D13" s="175">
        <f>SUM(D14:D18)</f>
        <v>137</v>
      </c>
      <c r="E13" s="164"/>
    </row>
    <row r="14" spans="2:5" ht="11.25">
      <c r="B14" s="180" t="s">
        <v>429</v>
      </c>
      <c r="C14" s="175">
        <v>0</v>
      </c>
      <c r="D14" s="175">
        <v>0</v>
      </c>
      <c r="E14" s="164"/>
    </row>
    <row r="15" spans="2:6" ht="11.25">
      <c r="B15" s="180" t="s">
        <v>430</v>
      </c>
      <c r="C15" s="175">
        <v>0</v>
      </c>
      <c r="D15" s="175">
        <v>0</v>
      </c>
      <c r="E15" s="164"/>
      <c r="F15" s="173"/>
    </row>
    <row r="16" spans="2:5" ht="11.25">
      <c r="B16" s="180" t="s">
        <v>431</v>
      </c>
      <c r="C16" s="175">
        <v>0</v>
      </c>
      <c r="D16" s="175">
        <v>0</v>
      </c>
      <c r="E16" s="164"/>
    </row>
    <row r="17" spans="2:5" ht="11.25">
      <c r="B17" s="180" t="s">
        <v>432</v>
      </c>
      <c r="C17" s="175">
        <v>87</v>
      </c>
      <c r="D17" s="175">
        <v>137</v>
      </c>
      <c r="E17" s="164"/>
    </row>
    <row r="18" spans="2:5" ht="11.25">
      <c r="B18" s="180" t="s">
        <v>115</v>
      </c>
      <c r="C18" s="175">
        <v>0</v>
      </c>
      <c r="D18" s="175">
        <v>0</v>
      </c>
      <c r="E18" s="164"/>
    </row>
    <row r="19" spans="2:5" ht="11.25">
      <c r="B19" s="180" t="s">
        <v>416</v>
      </c>
      <c r="C19" s="175">
        <v>0</v>
      </c>
      <c r="D19" s="175">
        <v>0</v>
      </c>
      <c r="E19" s="164"/>
    </row>
    <row r="20" spans="2:5" ht="11.25">
      <c r="B20" s="106" t="s">
        <v>253</v>
      </c>
      <c r="C20" s="107">
        <f>C13+C19</f>
        <v>87</v>
      </c>
      <c r="D20" s="107">
        <f>D13+D19</f>
        <v>137</v>
      </c>
      <c r="E20" s="164"/>
    </row>
    <row r="23" spans="3:4" ht="11.25">
      <c r="C23" s="158" t="str">
        <f>IF(C6=C20,"ok.","błąd")</f>
        <v>ok.</v>
      </c>
      <c r="D23" s="158" t="str">
        <f>IF(D6=D20,"ok.","błąd")</f>
        <v>ok.</v>
      </c>
    </row>
    <row r="25" ht="11.25">
      <c r="D25" s="169"/>
    </row>
  </sheetData>
  <sheetProtection formatRows="0"/>
  <mergeCells count="2">
    <mergeCell ref="B3:B4"/>
    <mergeCell ref="B11:B12"/>
  </mergeCells>
  <printOptions/>
  <pageMargins left="0.75" right="0.75" top="0.57" bottom="1" header="0.5" footer="0.5"/>
  <pageSetup horizontalDpi="600" verticalDpi="600" orientation="portrait" paperSize="9" scale="89" r:id="rId1"/>
  <headerFooter alignWithMargins="0">
    <oddFooter>&amp;C&amp;7Informacja dodatkowa oraz noty objaśniające stanowią integralną część sprawozdania finansowego.&amp;R&amp;P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0"/>
  <dimension ref="A1:I5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415" customWidth="1"/>
    <col min="2" max="2" width="42.8515625" style="326" customWidth="1"/>
    <col min="3" max="8" width="14.28125" style="326" customWidth="1"/>
    <col min="9" max="9" width="4.57421875" style="294" customWidth="1"/>
    <col min="10" max="16384" width="9.140625" style="328" customWidth="1"/>
  </cols>
  <sheetData>
    <row r="1" spans="2:9" s="415" customFormat="1" ht="12.75">
      <c r="B1" s="417"/>
      <c r="C1" s="418"/>
      <c r="D1" s="418"/>
      <c r="E1" s="418"/>
      <c r="F1" s="418"/>
      <c r="G1" s="417"/>
      <c r="H1" s="418"/>
      <c r="I1" s="294"/>
    </row>
    <row r="2" spans="2:8" ht="22.5">
      <c r="B2" s="409" t="s">
        <v>529</v>
      </c>
      <c r="C2" s="429" t="s">
        <v>459</v>
      </c>
      <c r="D2" s="413" t="s">
        <v>460</v>
      </c>
      <c r="E2" s="413" t="s">
        <v>461</v>
      </c>
      <c r="F2" s="413" t="s">
        <v>532</v>
      </c>
      <c r="G2" s="413" t="s">
        <v>533</v>
      </c>
      <c r="H2" s="412" t="s">
        <v>534</v>
      </c>
    </row>
    <row r="3" spans="2:8" ht="22.5">
      <c r="B3" s="99"/>
      <c r="C3" s="100" t="s">
        <v>876</v>
      </c>
      <c r="D3" s="100" t="s">
        <v>876</v>
      </c>
      <c r="E3" s="100" t="s">
        <v>876</v>
      </c>
      <c r="F3" s="100" t="s">
        <v>876</v>
      </c>
      <c r="G3" s="100" t="s">
        <v>876</v>
      </c>
      <c r="H3" s="100" t="s">
        <v>876</v>
      </c>
    </row>
    <row r="4" spans="2:8" ht="12.75">
      <c r="B4" s="67" t="s">
        <v>535</v>
      </c>
      <c r="C4" s="57">
        <v>7226</v>
      </c>
      <c r="D4" s="57">
        <v>28553</v>
      </c>
      <c r="E4" s="57">
        <v>1171</v>
      </c>
      <c r="F4" s="57">
        <v>36950</v>
      </c>
      <c r="G4" s="57">
        <v>0</v>
      </c>
      <c r="H4" s="57">
        <v>36950</v>
      </c>
    </row>
    <row r="5" spans="2:8" ht="12.75">
      <c r="B5" s="52" t="s">
        <v>536</v>
      </c>
      <c r="C5" s="57">
        <v>311</v>
      </c>
      <c r="D5" s="57">
        <v>-42</v>
      </c>
      <c r="E5" s="57">
        <v>8171</v>
      </c>
      <c r="F5" s="57">
        <v>8440</v>
      </c>
      <c r="G5" s="57">
        <v>-8440</v>
      </c>
      <c r="H5" s="57">
        <v>0</v>
      </c>
    </row>
    <row r="6" spans="1:9" s="327" customFormat="1" ht="12.75">
      <c r="A6" s="416"/>
      <c r="B6" s="49" t="s">
        <v>64</v>
      </c>
      <c r="C6" s="51">
        <v>7537</v>
      </c>
      <c r="D6" s="51">
        <v>28511</v>
      </c>
      <c r="E6" s="51">
        <v>9342</v>
      </c>
      <c r="F6" s="51">
        <v>45390</v>
      </c>
      <c r="G6" s="51">
        <v>-8440</v>
      </c>
      <c r="H6" s="51">
        <v>36950</v>
      </c>
      <c r="I6" s="294"/>
    </row>
    <row r="7" spans="2:8" ht="12.75">
      <c r="B7" s="67" t="s">
        <v>537</v>
      </c>
      <c r="C7" s="57">
        <v>-2284</v>
      </c>
      <c r="D7" s="57">
        <v>-23553</v>
      </c>
      <c r="E7" s="57">
        <v>-7337</v>
      </c>
      <c r="F7" s="57">
        <v>-33174</v>
      </c>
      <c r="G7" s="57">
        <v>5410</v>
      </c>
      <c r="H7" s="57">
        <v>-27764</v>
      </c>
    </row>
    <row r="8" spans="1:9" s="327" customFormat="1" ht="12.75">
      <c r="A8" s="416"/>
      <c r="B8" s="411" t="s">
        <v>65</v>
      </c>
      <c r="C8" s="51">
        <v>5253</v>
      </c>
      <c r="D8" s="51">
        <v>4958</v>
      </c>
      <c r="E8" s="51">
        <v>2005</v>
      </c>
      <c r="F8" s="51">
        <v>12216</v>
      </c>
      <c r="G8" s="51">
        <v>-3030</v>
      </c>
      <c r="H8" s="51">
        <v>9186</v>
      </c>
      <c r="I8" s="294"/>
    </row>
    <row r="9" spans="2:8" ht="12.75">
      <c r="B9" s="67" t="s">
        <v>538</v>
      </c>
      <c r="C9" s="57">
        <v>-1340</v>
      </c>
      <c r="D9" s="57">
        <v>-2928</v>
      </c>
      <c r="E9" s="57">
        <v>-306</v>
      </c>
      <c r="F9" s="57">
        <v>-4574</v>
      </c>
      <c r="G9" s="57">
        <v>336</v>
      </c>
      <c r="H9" s="57">
        <v>-4238</v>
      </c>
    </row>
    <row r="10" spans="2:8" ht="12.75">
      <c r="B10" s="67" t="s">
        <v>539</v>
      </c>
      <c r="C10" s="57">
        <v>-333</v>
      </c>
      <c r="D10" s="57">
        <v>-665</v>
      </c>
      <c r="E10" s="57">
        <v>-2984</v>
      </c>
      <c r="F10" s="57">
        <v>-3982</v>
      </c>
      <c r="G10" s="57">
        <v>1569</v>
      </c>
      <c r="H10" s="57">
        <v>-2413</v>
      </c>
    </row>
    <row r="11" spans="1:9" s="327" customFormat="1" ht="12.75">
      <c r="A11" s="416"/>
      <c r="B11" s="411" t="s">
        <v>540</v>
      </c>
      <c r="C11" s="51">
        <v>3580</v>
      </c>
      <c r="D11" s="51">
        <v>1365</v>
      </c>
      <c r="E11" s="51">
        <v>-1285</v>
      </c>
      <c r="F11" s="51">
        <v>3660</v>
      </c>
      <c r="G11" s="51">
        <v>-1125</v>
      </c>
      <c r="H11" s="51">
        <v>2535</v>
      </c>
      <c r="I11" s="294"/>
    </row>
    <row r="12" spans="2:8" ht="22.5">
      <c r="B12" s="67" t="s">
        <v>541</v>
      </c>
      <c r="C12" s="57">
        <v>2066</v>
      </c>
      <c r="D12" s="57">
        <v>0</v>
      </c>
      <c r="E12" s="57">
        <v>0</v>
      </c>
      <c r="F12" s="57">
        <v>2066</v>
      </c>
      <c r="G12" s="57">
        <v>0</v>
      </c>
      <c r="H12" s="57">
        <v>2066</v>
      </c>
    </row>
    <row r="13" spans="1:9" s="327" customFormat="1" ht="22.5">
      <c r="A13" s="416"/>
      <c r="B13" s="411" t="s">
        <v>542</v>
      </c>
      <c r="C13" s="51">
        <v>5646</v>
      </c>
      <c r="D13" s="51">
        <v>1365</v>
      </c>
      <c r="E13" s="51">
        <v>-1285</v>
      </c>
      <c r="F13" s="51">
        <v>5726</v>
      </c>
      <c r="G13" s="51">
        <v>-1125</v>
      </c>
      <c r="H13" s="51">
        <v>4601</v>
      </c>
      <c r="I13" s="294"/>
    </row>
    <row r="14" spans="2:8" ht="12.75">
      <c r="B14" s="67" t="s">
        <v>185</v>
      </c>
      <c r="C14" s="493"/>
      <c r="D14" s="494"/>
      <c r="E14" s="494"/>
      <c r="F14" s="494"/>
      <c r="G14" s="494"/>
      <c r="H14" s="57">
        <v>66</v>
      </c>
    </row>
    <row r="15" spans="2:8" ht="12.75">
      <c r="B15" s="67" t="s">
        <v>426</v>
      </c>
      <c r="C15" s="495"/>
      <c r="D15" s="496"/>
      <c r="E15" s="496"/>
      <c r="F15" s="496"/>
      <c r="G15" s="496"/>
      <c r="H15" s="57">
        <v>34</v>
      </c>
    </row>
    <row r="16" spans="2:8" ht="12.75">
      <c r="B16" s="67" t="s">
        <v>427</v>
      </c>
      <c r="C16" s="495"/>
      <c r="D16" s="496"/>
      <c r="E16" s="496"/>
      <c r="F16" s="496"/>
      <c r="G16" s="496"/>
      <c r="H16" s="57">
        <v>-157</v>
      </c>
    </row>
    <row r="17" spans="1:9" s="327" customFormat="1" ht="12.75">
      <c r="A17" s="416"/>
      <c r="B17" s="411" t="s">
        <v>563</v>
      </c>
      <c r="C17" s="495"/>
      <c r="D17" s="496"/>
      <c r="E17" s="496"/>
      <c r="F17" s="496"/>
      <c r="G17" s="496"/>
      <c r="H17" s="51">
        <v>4544</v>
      </c>
      <c r="I17" s="294"/>
    </row>
    <row r="18" spans="2:8" ht="12.75">
      <c r="B18" s="52" t="s">
        <v>543</v>
      </c>
      <c r="C18" s="495"/>
      <c r="D18" s="496"/>
      <c r="E18" s="496"/>
      <c r="F18" s="496"/>
      <c r="G18" s="496"/>
      <c r="H18" s="57">
        <v>135</v>
      </c>
    </row>
    <row r="19" spans="2:8" ht="12.75">
      <c r="B19" s="52" t="s">
        <v>811</v>
      </c>
      <c r="C19" s="495"/>
      <c r="D19" s="496"/>
      <c r="E19" s="496"/>
      <c r="F19" s="496"/>
      <c r="G19" s="496"/>
      <c r="H19" s="57">
        <v>-3913</v>
      </c>
    </row>
    <row r="20" spans="2:8" ht="22.5">
      <c r="B20" s="67" t="s">
        <v>545</v>
      </c>
      <c r="C20" s="495"/>
      <c r="D20" s="496"/>
      <c r="E20" s="496"/>
      <c r="F20" s="496"/>
      <c r="G20" s="496"/>
      <c r="H20" s="57">
        <v>508</v>
      </c>
    </row>
    <row r="21" spans="2:8" ht="12.75">
      <c r="B21" s="49" t="s">
        <v>812</v>
      </c>
      <c r="C21" s="495"/>
      <c r="D21" s="496"/>
      <c r="E21" s="496"/>
      <c r="F21" s="496"/>
      <c r="G21" s="496"/>
      <c r="H21" s="51">
        <v>1274</v>
      </c>
    </row>
    <row r="22" spans="2:8" ht="12.75">
      <c r="B22" s="52" t="s">
        <v>544</v>
      </c>
      <c r="C22" s="495"/>
      <c r="D22" s="496"/>
      <c r="E22" s="496"/>
      <c r="F22" s="496"/>
      <c r="G22" s="496"/>
      <c r="H22" s="57">
        <v>1465</v>
      </c>
    </row>
    <row r="23" spans="2:8" ht="12.75">
      <c r="B23" s="49" t="s">
        <v>546</v>
      </c>
      <c r="C23" s="495"/>
      <c r="D23" s="496"/>
      <c r="E23" s="496"/>
      <c r="F23" s="496"/>
      <c r="G23" s="496"/>
      <c r="H23" s="51">
        <v>2739</v>
      </c>
    </row>
    <row r="24" spans="2:8" ht="12.75">
      <c r="B24" s="101" t="s">
        <v>547</v>
      </c>
      <c r="C24" s="495"/>
      <c r="D24" s="496"/>
      <c r="E24" s="496"/>
      <c r="F24" s="496"/>
      <c r="G24" s="496"/>
      <c r="H24" s="57">
        <v>2739</v>
      </c>
    </row>
    <row r="25" spans="2:8" ht="12.75" customHeight="1">
      <c r="B25" s="101" t="s">
        <v>548</v>
      </c>
      <c r="C25" s="495"/>
      <c r="D25" s="496"/>
      <c r="E25" s="496"/>
      <c r="F25" s="496"/>
      <c r="G25" s="496"/>
      <c r="H25" s="57">
        <v>0</v>
      </c>
    </row>
    <row r="26" spans="2:8" ht="12.75">
      <c r="B26" s="49" t="s">
        <v>278</v>
      </c>
      <c r="C26" s="495"/>
      <c r="D26" s="496"/>
      <c r="E26" s="496"/>
      <c r="F26" s="496"/>
      <c r="G26" s="496"/>
      <c r="H26" s="51">
        <v>1980</v>
      </c>
    </row>
    <row r="27" spans="2:8" ht="12.75">
      <c r="B27" s="101" t="s">
        <v>547</v>
      </c>
      <c r="C27" s="495"/>
      <c r="D27" s="496"/>
      <c r="E27" s="496"/>
      <c r="F27" s="496"/>
      <c r="G27" s="496"/>
      <c r="H27" s="57">
        <v>1980</v>
      </c>
    </row>
    <row r="28" spans="2:8" ht="12.75" customHeight="1">
      <c r="B28" s="101" t="s">
        <v>548</v>
      </c>
      <c r="C28" s="497"/>
      <c r="D28" s="498"/>
      <c r="E28" s="498"/>
      <c r="F28" s="498"/>
      <c r="G28" s="498"/>
      <c r="H28" s="57">
        <v>0</v>
      </c>
    </row>
    <row r="29" spans="2:9" s="415" customFormat="1" ht="12.75">
      <c r="B29" s="419"/>
      <c r="C29" s="419"/>
      <c r="D29" s="419"/>
      <c r="E29" s="419"/>
      <c r="F29" s="419"/>
      <c r="G29" s="419"/>
      <c r="H29" s="419"/>
      <c r="I29" s="294"/>
    </row>
    <row r="30" spans="2:9" s="415" customFormat="1" ht="12.75">
      <c r="B30" s="417"/>
      <c r="C30" s="418"/>
      <c r="D30" s="418"/>
      <c r="E30" s="418"/>
      <c r="F30" s="418"/>
      <c r="G30" s="417"/>
      <c r="H30" s="418"/>
      <c r="I30" s="294"/>
    </row>
    <row r="31" spans="2:8" ht="24.75" customHeight="1">
      <c r="B31" s="409" t="s">
        <v>529</v>
      </c>
      <c r="C31" s="429" t="s">
        <v>459</v>
      </c>
      <c r="D31" s="429" t="s">
        <v>460</v>
      </c>
      <c r="E31" s="429" t="s">
        <v>461</v>
      </c>
      <c r="F31" s="429" t="s">
        <v>532</v>
      </c>
      <c r="G31" s="429" t="s">
        <v>533</v>
      </c>
      <c r="H31" s="412" t="s">
        <v>534</v>
      </c>
    </row>
    <row r="32" spans="2:8" ht="22.5">
      <c r="B32" s="99"/>
      <c r="C32" s="100" t="s">
        <v>877</v>
      </c>
      <c r="D32" s="100" t="s">
        <v>877</v>
      </c>
      <c r="E32" s="100" t="s">
        <v>877</v>
      </c>
      <c r="F32" s="100" t="s">
        <v>877</v>
      </c>
      <c r="G32" s="100" t="s">
        <v>877</v>
      </c>
      <c r="H32" s="100" t="s">
        <v>877</v>
      </c>
    </row>
    <row r="33" spans="2:8" ht="12.75">
      <c r="B33" s="67" t="s">
        <v>535</v>
      </c>
      <c r="C33" s="57">
        <v>5998</v>
      </c>
      <c r="D33" s="57">
        <v>13271</v>
      </c>
      <c r="E33" s="57">
        <v>1186</v>
      </c>
      <c r="F33" s="57">
        <v>20455</v>
      </c>
      <c r="G33" s="57">
        <v>0</v>
      </c>
      <c r="H33" s="57">
        <v>20455</v>
      </c>
    </row>
    <row r="34" spans="2:8" ht="12.75">
      <c r="B34" s="52" t="s">
        <v>536</v>
      </c>
      <c r="C34" s="57">
        <v>205</v>
      </c>
      <c r="D34" s="57">
        <v>58</v>
      </c>
      <c r="E34" s="57">
        <v>3658</v>
      </c>
      <c r="F34" s="57">
        <v>3921</v>
      </c>
      <c r="G34" s="57">
        <v>-3921</v>
      </c>
      <c r="H34" s="57">
        <v>0</v>
      </c>
    </row>
    <row r="35" spans="2:8" ht="12.75">
      <c r="B35" s="49" t="s">
        <v>64</v>
      </c>
      <c r="C35" s="51">
        <v>6203</v>
      </c>
      <c r="D35" s="51">
        <v>13329</v>
      </c>
      <c r="E35" s="51">
        <v>4844</v>
      </c>
      <c r="F35" s="51">
        <v>24376</v>
      </c>
      <c r="G35" s="51">
        <v>-3921</v>
      </c>
      <c r="H35" s="51">
        <v>20455</v>
      </c>
    </row>
    <row r="36" spans="2:8" ht="12.75">
      <c r="B36" s="67" t="s">
        <v>537</v>
      </c>
      <c r="C36" s="57">
        <v>-1885</v>
      </c>
      <c r="D36" s="57">
        <v>-11426</v>
      </c>
      <c r="E36" s="57">
        <v>-5525</v>
      </c>
      <c r="F36" s="57">
        <v>-18836</v>
      </c>
      <c r="G36" s="57">
        <v>4100</v>
      </c>
      <c r="H36" s="57">
        <v>-14736</v>
      </c>
    </row>
    <row r="37" spans="2:8" ht="12.75">
      <c r="B37" s="411" t="s">
        <v>65</v>
      </c>
      <c r="C37" s="51">
        <v>4318</v>
      </c>
      <c r="D37" s="51">
        <v>1903</v>
      </c>
      <c r="E37" s="51">
        <v>-681</v>
      </c>
      <c r="F37" s="51">
        <v>5540</v>
      </c>
      <c r="G37" s="51">
        <v>179</v>
      </c>
      <c r="H37" s="51">
        <v>5719</v>
      </c>
    </row>
    <row r="38" spans="2:8" ht="12.75">
      <c r="B38" s="67" t="s">
        <v>538</v>
      </c>
      <c r="C38" s="57">
        <v>-862</v>
      </c>
      <c r="D38" s="57">
        <v>-1820</v>
      </c>
      <c r="E38" s="57">
        <v>-194</v>
      </c>
      <c r="F38" s="57">
        <v>-2876</v>
      </c>
      <c r="G38" s="57">
        <v>41</v>
      </c>
      <c r="H38" s="57">
        <v>-2835</v>
      </c>
    </row>
    <row r="39" spans="2:8" ht="12.75">
      <c r="B39" s="67" t="s">
        <v>539</v>
      </c>
      <c r="C39" s="57">
        <v>-438</v>
      </c>
      <c r="D39" s="57">
        <v>-511</v>
      </c>
      <c r="E39" s="57">
        <v>-2480</v>
      </c>
      <c r="F39" s="57">
        <v>-3429</v>
      </c>
      <c r="G39" s="57">
        <v>159</v>
      </c>
      <c r="H39" s="57">
        <v>-3270</v>
      </c>
    </row>
    <row r="40" spans="2:8" ht="12.75">
      <c r="B40" s="411" t="s">
        <v>540</v>
      </c>
      <c r="C40" s="51">
        <v>3018</v>
      </c>
      <c r="D40" s="51">
        <v>-428</v>
      </c>
      <c r="E40" s="51">
        <v>-3355</v>
      </c>
      <c r="F40" s="51">
        <v>-765</v>
      </c>
      <c r="G40" s="51">
        <v>379</v>
      </c>
      <c r="H40" s="51">
        <v>-386</v>
      </c>
    </row>
    <row r="41" spans="2:8" ht="22.5">
      <c r="B41" s="67" t="s">
        <v>541</v>
      </c>
      <c r="C41" s="57">
        <v>851</v>
      </c>
      <c r="D41" s="57">
        <v>0</v>
      </c>
      <c r="E41" s="57">
        <v>0</v>
      </c>
      <c r="F41" s="57">
        <v>851</v>
      </c>
      <c r="G41" s="57">
        <v>0</v>
      </c>
      <c r="H41" s="57">
        <v>851</v>
      </c>
    </row>
    <row r="42" spans="2:8" ht="22.5">
      <c r="B42" s="411" t="s">
        <v>542</v>
      </c>
      <c r="C42" s="51">
        <v>3869</v>
      </c>
      <c r="D42" s="51">
        <v>-428</v>
      </c>
      <c r="E42" s="51">
        <v>-3355</v>
      </c>
      <c r="F42" s="51">
        <v>86</v>
      </c>
      <c r="G42" s="51">
        <v>379</v>
      </c>
      <c r="H42" s="51">
        <v>465</v>
      </c>
    </row>
    <row r="43" spans="2:8" ht="12.75">
      <c r="B43" s="67" t="s">
        <v>185</v>
      </c>
      <c r="C43" s="493"/>
      <c r="D43" s="494"/>
      <c r="E43" s="494"/>
      <c r="F43" s="494"/>
      <c r="G43" s="499"/>
      <c r="H43" s="57">
        <v>0</v>
      </c>
    </row>
    <row r="44" spans="2:8" ht="12.75">
      <c r="B44" s="67" t="s">
        <v>426</v>
      </c>
      <c r="C44" s="495"/>
      <c r="D44" s="496"/>
      <c r="E44" s="496"/>
      <c r="F44" s="496"/>
      <c r="G44" s="500"/>
      <c r="H44" s="57">
        <v>1702</v>
      </c>
    </row>
    <row r="45" spans="2:8" ht="12.75">
      <c r="B45" s="67" t="s">
        <v>427</v>
      </c>
      <c r="C45" s="495"/>
      <c r="D45" s="496"/>
      <c r="E45" s="496"/>
      <c r="F45" s="496"/>
      <c r="G45" s="500"/>
      <c r="H45" s="57">
        <v>-1196</v>
      </c>
    </row>
    <row r="46" spans="2:8" ht="12.75">
      <c r="B46" s="411" t="s">
        <v>563</v>
      </c>
      <c r="C46" s="495"/>
      <c r="D46" s="496"/>
      <c r="E46" s="496"/>
      <c r="F46" s="496"/>
      <c r="G46" s="500"/>
      <c r="H46" s="51">
        <v>971</v>
      </c>
    </row>
    <row r="47" spans="2:8" ht="12.75">
      <c r="B47" s="52" t="s">
        <v>543</v>
      </c>
      <c r="C47" s="495"/>
      <c r="D47" s="496"/>
      <c r="E47" s="496"/>
      <c r="F47" s="496"/>
      <c r="G47" s="500"/>
      <c r="H47" s="57">
        <v>608</v>
      </c>
    </row>
    <row r="48" spans="2:8" ht="12.75">
      <c r="B48" s="52" t="s">
        <v>811</v>
      </c>
      <c r="C48" s="495"/>
      <c r="D48" s="496"/>
      <c r="E48" s="496"/>
      <c r="F48" s="496"/>
      <c r="G48" s="500"/>
      <c r="H48" s="57">
        <v>-3280</v>
      </c>
    </row>
    <row r="49" spans="2:8" ht="22.5">
      <c r="B49" s="67" t="s">
        <v>545</v>
      </c>
      <c r="C49" s="495"/>
      <c r="D49" s="496"/>
      <c r="E49" s="496"/>
      <c r="F49" s="496"/>
      <c r="G49" s="500"/>
      <c r="H49" s="57">
        <v>-102</v>
      </c>
    </row>
    <row r="50" spans="2:8" ht="12.75">
      <c r="B50" s="49" t="s">
        <v>812</v>
      </c>
      <c r="C50" s="495"/>
      <c r="D50" s="496"/>
      <c r="E50" s="496"/>
      <c r="F50" s="496"/>
      <c r="G50" s="500"/>
      <c r="H50" s="51">
        <v>-1803</v>
      </c>
    </row>
    <row r="51" spans="2:8" ht="12.75">
      <c r="B51" s="52" t="s">
        <v>544</v>
      </c>
      <c r="C51" s="495"/>
      <c r="D51" s="496"/>
      <c r="E51" s="496"/>
      <c r="F51" s="496"/>
      <c r="G51" s="500"/>
      <c r="H51" s="57">
        <v>205</v>
      </c>
    </row>
    <row r="52" spans="2:8" ht="12.75">
      <c r="B52" s="49" t="s">
        <v>546</v>
      </c>
      <c r="C52" s="495"/>
      <c r="D52" s="496"/>
      <c r="E52" s="496"/>
      <c r="F52" s="496"/>
      <c r="G52" s="500"/>
      <c r="H52" s="51">
        <v>-1598</v>
      </c>
    </row>
    <row r="53" spans="2:8" ht="12.75">
      <c r="B53" s="101" t="s">
        <v>547</v>
      </c>
      <c r="C53" s="495"/>
      <c r="D53" s="496"/>
      <c r="E53" s="496"/>
      <c r="F53" s="496"/>
      <c r="G53" s="500"/>
      <c r="H53" s="57">
        <v>-1598</v>
      </c>
    </row>
    <row r="54" spans="2:8" ht="12.75">
      <c r="B54" s="101" t="s">
        <v>548</v>
      </c>
      <c r="C54" s="495"/>
      <c r="D54" s="496"/>
      <c r="E54" s="496"/>
      <c r="F54" s="496"/>
      <c r="G54" s="500"/>
      <c r="H54" s="57">
        <v>0</v>
      </c>
    </row>
    <row r="55" spans="2:8" ht="12.75">
      <c r="B55" s="49" t="s">
        <v>278</v>
      </c>
      <c r="C55" s="495"/>
      <c r="D55" s="496"/>
      <c r="E55" s="496"/>
      <c r="F55" s="496"/>
      <c r="G55" s="500"/>
      <c r="H55" s="51">
        <v>-195</v>
      </c>
    </row>
    <row r="56" spans="2:8" ht="12.75">
      <c r="B56" s="101" t="s">
        <v>547</v>
      </c>
      <c r="C56" s="495"/>
      <c r="D56" s="496"/>
      <c r="E56" s="496"/>
      <c r="F56" s="496"/>
      <c r="G56" s="500"/>
      <c r="H56" s="57">
        <v>-195</v>
      </c>
    </row>
    <row r="57" spans="2:8" ht="12.75">
      <c r="B57" s="101" t="s">
        <v>548</v>
      </c>
      <c r="C57" s="497"/>
      <c r="D57" s="498"/>
      <c r="E57" s="498"/>
      <c r="F57" s="498"/>
      <c r="G57" s="501"/>
      <c r="H57" s="57">
        <v>0</v>
      </c>
    </row>
    <row r="58" spans="2:9" s="415" customFormat="1" ht="12.75">
      <c r="B58" s="417"/>
      <c r="C58" s="417"/>
      <c r="D58" s="417"/>
      <c r="E58" s="417"/>
      <c r="F58" s="417"/>
      <c r="G58" s="417"/>
      <c r="H58" s="417"/>
      <c r="I58" s="294"/>
    </row>
  </sheetData>
  <sheetProtection/>
  <mergeCells count="2">
    <mergeCell ref="C14:G28"/>
    <mergeCell ref="C43:G57"/>
  </mergeCells>
  <conditionalFormatting sqref="C30:H30 C1:H1">
    <cfRule type="cellIs" priority="4" dxfId="16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48">
    <pageSetUpPr fitToPage="1"/>
  </sheetPr>
  <dimension ref="A1:F3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140625" style="10" customWidth="1"/>
    <col min="2" max="2" width="33.7109375" style="21" customWidth="1"/>
    <col min="3" max="6" width="12.140625" style="22" customWidth="1"/>
    <col min="7" max="7" width="3.7109375" style="10" customWidth="1"/>
    <col min="8" max="16384" width="9.140625" style="9" customWidth="1"/>
  </cols>
  <sheetData>
    <row r="1" ht="12.75">
      <c r="A1" s="11"/>
    </row>
    <row r="2" spans="2:6" ht="45">
      <c r="B2" s="110" t="s">
        <v>879</v>
      </c>
      <c r="C2" s="90" t="s">
        <v>405</v>
      </c>
      <c r="D2" s="90" t="s">
        <v>95</v>
      </c>
      <c r="E2" s="90" t="s">
        <v>406</v>
      </c>
      <c r="F2" s="90" t="s">
        <v>276</v>
      </c>
    </row>
    <row r="3" spans="2:6" ht="12.75" customHeight="1">
      <c r="B3" s="104" t="s">
        <v>702</v>
      </c>
      <c r="C3" s="104">
        <v>9419</v>
      </c>
      <c r="D3" s="104">
        <v>36884</v>
      </c>
      <c r="E3" s="104">
        <v>657</v>
      </c>
      <c r="F3" s="104">
        <v>46960</v>
      </c>
    </row>
    <row r="4" spans="2:6" ht="12.75" customHeight="1">
      <c r="B4" s="107" t="s">
        <v>276</v>
      </c>
      <c r="C4" s="107">
        <v>9419</v>
      </c>
      <c r="D4" s="107">
        <v>36884</v>
      </c>
      <c r="E4" s="107">
        <v>657</v>
      </c>
      <c r="F4" s="107">
        <v>46960</v>
      </c>
    </row>
    <row r="5" ht="12.75">
      <c r="F5" s="28"/>
    </row>
    <row r="6" ht="12.75">
      <c r="F6" s="28"/>
    </row>
    <row r="7" spans="2:6" ht="45">
      <c r="B7" s="110" t="s">
        <v>880</v>
      </c>
      <c r="C7" s="90" t="s">
        <v>405</v>
      </c>
      <c r="D7" s="90" t="s">
        <v>95</v>
      </c>
      <c r="E7" s="90" t="s">
        <v>406</v>
      </c>
      <c r="F7" s="90" t="s">
        <v>276</v>
      </c>
    </row>
    <row r="8" spans="2:6" ht="12.75" customHeight="1">
      <c r="B8" s="104" t="s">
        <v>702</v>
      </c>
      <c r="C8" s="104">
        <v>8482</v>
      </c>
      <c r="D8" s="104">
        <v>18562</v>
      </c>
      <c r="E8" s="104">
        <v>165</v>
      </c>
      <c r="F8" s="104">
        <v>27209</v>
      </c>
    </row>
    <row r="9" spans="2:6" ht="12.75" customHeight="1">
      <c r="B9" s="107" t="s">
        <v>276</v>
      </c>
      <c r="C9" s="107">
        <v>8482</v>
      </c>
      <c r="D9" s="107">
        <v>18562</v>
      </c>
      <c r="E9" s="107">
        <v>165</v>
      </c>
      <c r="F9" s="107">
        <v>27209</v>
      </c>
    </row>
    <row r="10" ht="12.75">
      <c r="F10" s="28"/>
    </row>
    <row r="12" spans="2:6" ht="24" customHeight="1">
      <c r="B12" s="505" t="s">
        <v>254</v>
      </c>
      <c r="C12" s="506"/>
      <c r="D12" s="507"/>
      <c r="E12" s="90" t="s">
        <v>863</v>
      </c>
      <c r="F12" s="90" t="s">
        <v>810</v>
      </c>
    </row>
    <row r="13" spans="2:6" ht="12.75" customHeight="1">
      <c r="B13" s="502" t="s">
        <v>50</v>
      </c>
      <c r="C13" s="503"/>
      <c r="D13" s="504"/>
      <c r="E13" s="104">
        <v>62801</v>
      </c>
      <c r="F13" s="104">
        <v>106300</v>
      </c>
    </row>
    <row r="14" spans="2:6" ht="12.75" customHeight="1">
      <c r="B14" s="502" t="s">
        <v>49</v>
      </c>
      <c r="C14" s="503"/>
      <c r="D14" s="504"/>
      <c r="E14" s="104">
        <v>1480</v>
      </c>
      <c r="F14" s="104">
        <v>1480</v>
      </c>
    </row>
    <row r="15" spans="2:6" ht="12.75">
      <c r="B15" s="502" t="s">
        <v>48</v>
      </c>
      <c r="C15" s="503"/>
      <c r="D15" s="504"/>
      <c r="E15" s="104">
        <v>9860</v>
      </c>
      <c r="F15" s="104">
        <v>9860</v>
      </c>
    </row>
    <row r="16" spans="2:6" ht="12.75" customHeight="1">
      <c r="B16" s="502" t="s">
        <v>52</v>
      </c>
      <c r="C16" s="503"/>
      <c r="D16" s="504"/>
      <c r="E16" s="104">
        <v>10829</v>
      </c>
      <c r="F16" s="104">
        <v>11301</v>
      </c>
    </row>
    <row r="17" spans="2:6" ht="12.75">
      <c r="B17" s="502" t="s">
        <v>51</v>
      </c>
      <c r="C17" s="503"/>
      <c r="D17" s="504"/>
      <c r="E17" s="104">
        <v>5865</v>
      </c>
      <c r="F17" s="104">
        <v>5865</v>
      </c>
    </row>
    <row r="18" spans="2:6" ht="12.75" customHeight="1">
      <c r="B18" s="502" t="s">
        <v>398</v>
      </c>
      <c r="C18" s="503"/>
      <c r="D18" s="504"/>
      <c r="E18" s="104">
        <v>392</v>
      </c>
      <c r="F18" s="104">
        <v>324</v>
      </c>
    </row>
    <row r="19" spans="2:6" ht="12.75">
      <c r="B19" s="508" t="s">
        <v>276</v>
      </c>
      <c r="C19" s="509"/>
      <c r="D19" s="510"/>
      <c r="E19" s="107">
        <v>91227</v>
      </c>
      <c r="F19" s="107">
        <v>135130</v>
      </c>
    </row>
    <row r="20" spans="5:6" ht="12.75">
      <c r="E20" s="28"/>
      <c r="F20" s="28"/>
    </row>
    <row r="21" spans="5:6" ht="12.75">
      <c r="E21" s="28"/>
      <c r="F21" s="28"/>
    </row>
    <row r="22" spans="2:6" ht="21.75" customHeight="1">
      <c r="B22" s="505" t="s">
        <v>255</v>
      </c>
      <c r="C22" s="506"/>
      <c r="D22" s="507"/>
      <c r="E22" s="90" t="s">
        <v>863</v>
      </c>
      <c r="F22" s="90" t="s">
        <v>810</v>
      </c>
    </row>
    <row r="23" spans="2:6" ht="12.75">
      <c r="B23" s="502" t="s">
        <v>526</v>
      </c>
      <c r="C23" s="503"/>
      <c r="D23" s="504"/>
      <c r="E23" s="104">
        <v>55369</v>
      </c>
      <c r="F23" s="104">
        <v>53578</v>
      </c>
    </row>
    <row r="24" spans="2:6" ht="12.75">
      <c r="B24" s="502" t="s">
        <v>130</v>
      </c>
      <c r="C24" s="503"/>
      <c r="D24" s="504"/>
      <c r="E24" s="104">
        <v>25831</v>
      </c>
      <c r="F24" s="104">
        <v>25850</v>
      </c>
    </row>
    <row r="25" spans="2:6" ht="12.75">
      <c r="B25" s="502" t="s">
        <v>703</v>
      </c>
      <c r="C25" s="503"/>
      <c r="D25" s="504"/>
      <c r="E25" s="104">
        <v>42515</v>
      </c>
      <c r="F25" s="104">
        <v>41022</v>
      </c>
    </row>
    <row r="26" spans="2:6" ht="12.75" customHeight="1">
      <c r="B26" s="502" t="s">
        <v>701</v>
      </c>
      <c r="C26" s="503"/>
      <c r="D26" s="504"/>
      <c r="E26" s="104">
        <v>47318</v>
      </c>
      <c r="F26" s="104">
        <v>44862</v>
      </c>
    </row>
    <row r="27" spans="2:6" ht="12.75">
      <c r="B27" s="502" t="s">
        <v>596</v>
      </c>
      <c r="C27" s="503"/>
      <c r="D27" s="504"/>
      <c r="E27" s="104">
        <v>15330</v>
      </c>
      <c r="F27" s="104">
        <v>14345</v>
      </c>
    </row>
    <row r="28" spans="2:6" ht="12.75">
      <c r="B28" s="502" t="s">
        <v>599</v>
      </c>
      <c r="C28" s="503"/>
      <c r="D28" s="504"/>
      <c r="E28" s="104">
        <v>0</v>
      </c>
      <c r="F28" s="104">
        <v>32750</v>
      </c>
    </row>
    <row r="29" spans="2:6" ht="12.75">
      <c r="B29" s="508" t="s">
        <v>276</v>
      </c>
      <c r="C29" s="509"/>
      <c r="D29" s="510"/>
      <c r="E29" s="107">
        <v>186363</v>
      </c>
      <c r="F29" s="107">
        <v>212407</v>
      </c>
    </row>
    <row r="30" spans="5:6" ht="12.75">
      <c r="E30" s="28"/>
      <c r="F30" s="28"/>
    </row>
    <row r="31" ht="12.75">
      <c r="F31" s="29"/>
    </row>
    <row r="32" ht="12.75">
      <c r="F32" s="29"/>
    </row>
  </sheetData>
  <sheetProtection formatRows="0"/>
  <mergeCells count="16">
    <mergeCell ref="B17:D17"/>
    <mergeCell ref="B18:D18"/>
    <mergeCell ref="B19:D19"/>
    <mergeCell ref="B29:D29"/>
    <mergeCell ref="B23:D23"/>
    <mergeCell ref="B24:D24"/>
    <mergeCell ref="B27:D27"/>
    <mergeCell ref="B28:D28"/>
    <mergeCell ref="B25:D25"/>
    <mergeCell ref="B26:D26"/>
    <mergeCell ref="B12:D12"/>
    <mergeCell ref="B14:D14"/>
    <mergeCell ref="B13:D13"/>
    <mergeCell ref="B22:D22"/>
    <mergeCell ref="B15:D15"/>
    <mergeCell ref="B16:D16"/>
  </mergeCells>
  <printOptions/>
  <pageMargins left="0.75" right="0.75" top="0.57" bottom="1" header="0.5" footer="0.5"/>
  <pageSetup fitToHeight="1" fitToWidth="1" horizontalDpi="600" verticalDpi="600" orientation="portrait" paperSize="9" scale="98" r:id="rId1"/>
  <headerFooter alignWithMargins="0">
    <oddFooter>&amp;C&amp;7Informacja dodatkowa oraz noty objaśniające stanowią integralną część sprawozdania finansowego.&amp;R&amp;P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59">
    <tabColor rgb="FF92D050"/>
    <pageSetUpPr fitToPage="1"/>
  </sheetPr>
  <dimension ref="B2:K23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3.421875" style="158" customWidth="1"/>
    <col min="2" max="2" width="15.140625" style="159" customWidth="1"/>
    <col min="3" max="8" width="9.28125" style="158" customWidth="1"/>
    <col min="9" max="9" width="11.421875" style="158" customWidth="1"/>
    <col min="10" max="10" width="2.8515625" style="158" customWidth="1"/>
    <col min="11" max="11" width="9.7109375" style="158" bestFit="1" customWidth="1"/>
    <col min="12" max="15" width="9.140625" style="158" customWidth="1"/>
    <col min="16" max="16" width="9.140625" style="170" customWidth="1"/>
    <col min="17" max="17" width="9.7109375" style="170" bestFit="1" customWidth="1"/>
    <col min="18" max="16384" width="9.140625" style="170" customWidth="1"/>
  </cols>
  <sheetData>
    <row r="2" ht="11.25">
      <c r="B2" s="190" t="e">
        <f>CONCATENATE("Na dzień ",#REF!," Spółka wykazywała następujące salda pożyczek udzielonych:")</f>
        <v>#REF!</v>
      </c>
    </row>
    <row r="4" spans="2:10" ht="33.75" customHeight="1">
      <c r="B4" s="123" t="s">
        <v>551</v>
      </c>
      <c r="C4" s="122" t="s">
        <v>552</v>
      </c>
      <c r="D4" s="122" t="s">
        <v>553</v>
      </c>
      <c r="E4" s="122" t="s">
        <v>554</v>
      </c>
      <c r="F4" s="122" t="s">
        <v>555</v>
      </c>
      <c r="G4" s="122" t="s">
        <v>556</v>
      </c>
      <c r="H4" s="122" t="s">
        <v>557</v>
      </c>
      <c r="I4" s="122" t="s">
        <v>365</v>
      </c>
      <c r="J4" s="191"/>
    </row>
    <row r="5" spans="2:11" ht="45">
      <c r="B5" s="389" t="s">
        <v>818</v>
      </c>
      <c r="C5" s="104">
        <v>30</v>
      </c>
      <c r="D5" s="104">
        <v>0</v>
      </c>
      <c r="E5" s="104">
        <v>30</v>
      </c>
      <c r="F5" s="104">
        <v>0</v>
      </c>
      <c r="G5" s="389" t="s">
        <v>819</v>
      </c>
      <c r="H5" s="389" t="s">
        <v>820</v>
      </c>
      <c r="I5" s="389" t="s">
        <v>821</v>
      </c>
      <c r="J5" s="192"/>
      <c r="K5" s="171"/>
    </row>
    <row r="6" spans="2:10" ht="11.25" hidden="1">
      <c r="B6" s="197"/>
      <c r="C6" s="104"/>
      <c r="D6" s="104"/>
      <c r="E6" s="104"/>
      <c r="F6" s="104"/>
      <c r="G6" s="196"/>
      <c r="H6" s="196"/>
      <c r="I6" s="196"/>
      <c r="J6" s="192"/>
    </row>
    <row r="7" spans="2:10" ht="11.25" hidden="1">
      <c r="B7" s="197"/>
      <c r="C7" s="104"/>
      <c r="D7" s="104"/>
      <c r="E7" s="104">
        <f>SUM(C7:D7)</f>
        <v>0</v>
      </c>
      <c r="F7" s="104"/>
      <c r="G7" s="196"/>
      <c r="H7" s="196"/>
      <c r="I7" s="196"/>
      <c r="J7" s="192"/>
    </row>
    <row r="8" spans="2:10" ht="12.75" customHeight="1" hidden="1">
      <c r="B8" s="197" t="s">
        <v>163</v>
      </c>
      <c r="C8" s="104"/>
      <c r="D8" s="104"/>
      <c r="E8" s="104"/>
      <c r="F8" s="104"/>
      <c r="G8" s="196"/>
      <c r="H8" s="196"/>
      <c r="I8" s="196"/>
      <c r="J8" s="192"/>
    </row>
    <row r="9" spans="2:10" ht="12.75" customHeight="1" hidden="1">
      <c r="B9" s="197" t="s">
        <v>163</v>
      </c>
      <c r="C9" s="104"/>
      <c r="D9" s="104"/>
      <c r="E9" s="104"/>
      <c r="F9" s="104"/>
      <c r="G9" s="198"/>
      <c r="H9" s="198"/>
      <c r="I9" s="198"/>
      <c r="J9" s="192"/>
    </row>
    <row r="10" spans="2:10" ht="11.25">
      <c r="B10" s="200" t="s">
        <v>162</v>
      </c>
      <c r="C10" s="107">
        <f>SUM(C5:C9)</f>
        <v>30</v>
      </c>
      <c r="D10" s="107">
        <f>SUM(D5:D9)</f>
        <v>0</v>
      </c>
      <c r="E10" s="107">
        <f>IF(SUM(E5:E9)=SUM(C10:D10),SUM(E5:E9),"błąd")</f>
        <v>30</v>
      </c>
      <c r="F10" s="107">
        <f>SUM(F5:F9)</f>
        <v>0</v>
      </c>
      <c r="G10" s="201"/>
      <c r="H10" s="201"/>
      <c r="I10" s="201"/>
      <c r="J10" s="194"/>
    </row>
    <row r="11" ht="11.25">
      <c r="B11" s="195"/>
    </row>
    <row r="12" ht="11.25">
      <c r="B12" s="190" t="e">
        <f>CONCATENATE("Na dzień ",#REF!," Spółka wykazywała następujące salda pożyczek udzielonych:")</f>
        <v>#REF!</v>
      </c>
    </row>
    <row r="14" spans="2:10" ht="35.25" customHeight="1">
      <c r="B14" s="123" t="s">
        <v>551</v>
      </c>
      <c r="C14" s="122" t="s">
        <v>552</v>
      </c>
      <c r="D14" s="122" t="s">
        <v>553</v>
      </c>
      <c r="E14" s="122" t="s">
        <v>554</v>
      </c>
      <c r="F14" s="122" t="s">
        <v>555</v>
      </c>
      <c r="G14" s="122" t="s">
        <v>556</v>
      </c>
      <c r="H14" s="122" t="s">
        <v>557</v>
      </c>
      <c r="I14" s="122" t="s">
        <v>365</v>
      </c>
      <c r="J14" s="191"/>
    </row>
    <row r="15" spans="2:10" ht="11.25">
      <c r="B15" s="121"/>
      <c r="C15" s="104"/>
      <c r="D15" s="104"/>
      <c r="E15" s="104"/>
      <c r="F15" s="104"/>
      <c r="G15" s="196"/>
      <c r="H15" s="196"/>
      <c r="I15" s="196"/>
      <c r="J15" s="192"/>
    </row>
    <row r="16" spans="2:10" ht="11.25" hidden="1">
      <c r="B16" s="121"/>
      <c r="C16" s="104"/>
      <c r="D16" s="104"/>
      <c r="E16" s="104"/>
      <c r="F16" s="104"/>
      <c r="G16" s="196"/>
      <c r="H16" s="196"/>
      <c r="I16" s="196"/>
      <c r="J16" s="192"/>
    </row>
    <row r="17" spans="2:10" ht="11.25" hidden="1">
      <c r="B17" s="121"/>
      <c r="C17" s="104"/>
      <c r="D17" s="104"/>
      <c r="E17" s="104"/>
      <c r="F17" s="104"/>
      <c r="G17" s="196"/>
      <c r="H17" s="196"/>
      <c r="I17" s="196"/>
      <c r="J17" s="192"/>
    </row>
    <row r="18" spans="2:10" ht="11.25" hidden="1">
      <c r="B18" s="121"/>
      <c r="C18" s="104"/>
      <c r="D18" s="104"/>
      <c r="E18" s="104"/>
      <c r="F18" s="104"/>
      <c r="G18" s="196"/>
      <c r="H18" s="196"/>
      <c r="I18" s="196"/>
      <c r="J18" s="192"/>
    </row>
    <row r="19" spans="2:10" ht="14.25" customHeight="1" hidden="1">
      <c r="B19" s="197" t="s">
        <v>163</v>
      </c>
      <c r="C19" s="104"/>
      <c r="D19" s="104"/>
      <c r="E19" s="104"/>
      <c r="F19" s="104"/>
      <c r="G19" s="198"/>
      <c r="H19" s="198"/>
      <c r="I19" s="198"/>
      <c r="J19" s="192"/>
    </row>
    <row r="20" spans="2:10" ht="11.25">
      <c r="B20" s="200" t="s">
        <v>162</v>
      </c>
      <c r="C20" s="107">
        <f>SUM(C15:C19)</f>
        <v>0</v>
      </c>
      <c r="D20" s="107">
        <f>SUM(D15:D19)</f>
        <v>0</v>
      </c>
      <c r="E20" s="107">
        <f>IF(SUM(E15:E19)=SUM(C20:D20),SUM(E15:E19),"błąd")</f>
        <v>0</v>
      </c>
      <c r="F20" s="107">
        <f>SUM(F15:F19)</f>
        <v>0</v>
      </c>
      <c r="G20" s="201"/>
      <c r="H20" s="201"/>
      <c r="I20" s="201"/>
      <c r="J20" s="194"/>
    </row>
    <row r="23" ht="11.25">
      <c r="E23" s="169"/>
    </row>
  </sheetData>
  <sheetProtection formatRows="0"/>
  <conditionalFormatting sqref="B15:B19 B6:B9">
    <cfRule type="cellIs" priority="3" dxfId="3" operator="equal" stopIfTrue="1">
      <formula>"[dodaj pozycję]"</formula>
    </cfRule>
  </conditionalFormatting>
  <conditionalFormatting sqref="B15">
    <cfRule type="cellIs" priority="1" dxfId="3" operator="equal" stopIfTrue="1">
      <formula>"[dodaj pozycję]"</formula>
    </cfRule>
  </conditionalFormatting>
  <printOptions/>
  <pageMargins left="0.75" right="0.75" top="0.57" bottom="1" header="0.5" footer="0.5"/>
  <pageSetup fitToHeight="1" fitToWidth="1" horizontalDpi="600" verticalDpi="600" orientation="portrait" paperSize="9" scale="99" r:id="rId1"/>
  <headerFooter alignWithMargins="0">
    <oddFooter>&amp;C&amp;7Informacja dodatkowa oraz noty objaśniające stanowią integralną część sprawozdania finansowego.&amp;R&amp;P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26">
    <pageSetUpPr fitToPage="1"/>
  </sheetPr>
  <dimension ref="A1:F4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140625" style="10" customWidth="1"/>
    <col min="2" max="2" width="35.421875" style="21" customWidth="1"/>
    <col min="3" max="6" width="11.7109375" style="22" customWidth="1"/>
    <col min="7" max="7" width="3.7109375" style="10" customWidth="1"/>
    <col min="8" max="16384" width="9.140625" style="9" customWidth="1"/>
  </cols>
  <sheetData>
    <row r="1" ht="12.75">
      <c r="A1" s="11"/>
    </row>
    <row r="2" spans="2:6" ht="25.5" customHeight="1">
      <c r="B2" s="414" t="s">
        <v>885</v>
      </c>
      <c r="C2" s="90" t="s">
        <v>405</v>
      </c>
      <c r="D2" s="90" t="s">
        <v>95</v>
      </c>
      <c r="E2" s="90" t="s">
        <v>406</v>
      </c>
      <c r="F2" s="90" t="s">
        <v>276</v>
      </c>
    </row>
    <row r="3" spans="2:6" ht="12.75" customHeight="1">
      <c r="B3" s="104" t="s">
        <v>734</v>
      </c>
      <c r="C3" s="104">
        <v>753</v>
      </c>
      <c r="D3" s="104">
        <v>2081</v>
      </c>
      <c r="E3" s="104">
        <v>78</v>
      </c>
      <c r="F3" s="104">
        <v>2912</v>
      </c>
    </row>
    <row r="4" spans="2:6" ht="12.75" customHeight="1">
      <c r="B4" s="104" t="s">
        <v>455</v>
      </c>
      <c r="C4" s="104">
        <v>182</v>
      </c>
      <c r="D4" s="104">
        <v>178</v>
      </c>
      <c r="E4" s="104">
        <v>31</v>
      </c>
      <c r="F4" s="104">
        <v>391</v>
      </c>
    </row>
    <row r="5" spans="2:6" ht="12.75" customHeight="1">
      <c r="B5" s="104" t="s">
        <v>456</v>
      </c>
      <c r="C5" s="104">
        <v>267</v>
      </c>
      <c r="D5" s="104">
        <v>1909</v>
      </c>
      <c r="E5" s="104">
        <v>16</v>
      </c>
      <c r="F5" s="104">
        <v>2192</v>
      </c>
    </row>
    <row r="6" spans="2:6" ht="12.75" customHeight="1">
      <c r="B6" s="104" t="s">
        <v>794</v>
      </c>
      <c r="C6" s="104">
        <v>2432</v>
      </c>
      <c r="D6" s="104">
        <v>7547</v>
      </c>
      <c r="E6" s="104">
        <v>199</v>
      </c>
      <c r="F6" s="104">
        <v>10178</v>
      </c>
    </row>
    <row r="7" spans="2:6" ht="12.75" customHeight="1" collapsed="1">
      <c r="B7" s="104" t="s">
        <v>699</v>
      </c>
      <c r="C7" s="104">
        <v>16830</v>
      </c>
      <c r="D7" s="104">
        <v>26904</v>
      </c>
      <c r="E7" s="104">
        <v>477</v>
      </c>
      <c r="F7" s="104">
        <v>44211</v>
      </c>
    </row>
    <row r="8" spans="2:6" ht="12.75" customHeight="1">
      <c r="B8" s="104" t="s">
        <v>700</v>
      </c>
      <c r="C8" s="104">
        <v>10459</v>
      </c>
      <c r="D8" s="104">
        <v>1224</v>
      </c>
      <c r="E8" s="104">
        <v>0</v>
      </c>
      <c r="F8" s="104">
        <v>11683</v>
      </c>
    </row>
    <row r="9" spans="2:6" ht="12.75">
      <c r="B9" s="104" t="s">
        <v>795</v>
      </c>
      <c r="C9" s="104">
        <v>13267</v>
      </c>
      <c r="D9" s="104">
        <v>298</v>
      </c>
      <c r="E9" s="104">
        <v>0</v>
      </c>
      <c r="F9" s="104">
        <v>13565</v>
      </c>
    </row>
    <row r="10" spans="2:6" ht="12.75" customHeight="1">
      <c r="B10" s="104" t="s">
        <v>871</v>
      </c>
      <c r="C10" s="104">
        <v>8026</v>
      </c>
      <c r="D10" s="104">
        <v>775</v>
      </c>
      <c r="E10" s="104">
        <v>0</v>
      </c>
      <c r="F10" s="104">
        <v>8801</v>
      </c>
    </row>
    <row r="11" spans="2:6" ht="12.75" customHeight="1">
      <c r="B11" s="104" t="s">
        <v>870</v>
      </c>
      <c r="C11" s="104">
        <v>35488</v>
      </c>
      <c r="D11" s="104">
        <v>0</v>
      </c>
      <c r="E11" s="104">
        <v>0</v>
      </c>
      <c r="F11" s="104">
        <v>35488</v>
      </c>
    </row>
    <row r="12" spans="2:6" ht="12.75" customHeight="1">
      <c r="B12" s="104" t="s">
        <v>859</v>
      </c>
      <c r="C12" s="104">
        <v>10450</v>
      </c>
      <c r="D12" s="104">
        <v>5182</v>
      </c>
      <c r="E12" s="104">
        <v>1571</v>
      </c>
      <c r="F12" s="104">
        <v>17203</v>
      </c>
    </row>
    <row r="13" spans="2:6" ht="12.75" customHeight="1">
      <c r="B13" s="104" t="s">
        <v>860</v>
      </c>
      <c r="C13" s="104">
        <v>11077</v>
      </c>
      <c r="D13" s="104">
        <v>316</v>
      </c>
      <c r="E13" s="104">
        <v>1456</v>
      </c>
      <c r="F13" s="104">
        <v>12849</v>
      </c>
    </row>
    <row r="14" spans="2:6" ht="12.75" customHeight="1">
      <c r="B14" s="104" t="s">
        <v>789</v>
      </c>
      <c r="C14" s="104">
        <v>6220</v>
      </c>
      <c r="D14" s="104">
        <v>20413</v>
      </c>
      <c r="E14" s="104">
        <v>0</v>
      </c>
      <c r="F14" s="104">
        <v>26633</v>
      </c>
    </row>
    <row r="15" spans="2:6" ht="12.75" customHeight="1">
      <c r="B15" s="104" t="s">
        <v>874</v>
      </c>
      <c r="C15" s="104">
        <v>1150</v>
      </c>
      <c r="D15" s="104">
        <v>1223</v>
      </c>
      <c r="E15" s="104">
        <v>294</v>
      </c>
      <c r="F15" s="104">
        <v>2667</v>
      </c>
    </row>
    <row r="16" spans="2:6" ht="12.75" customHeight="1">
      <c r="B16" s="104" t="s">
        <v>872</v>
      </c>
      <c r="C16" s="104">
        <v>6688</v>
      </c>
      <c r="D16" s="104">
        <v>5756</v>
      </c>
      <c r="E16" s="104">
        <v>1166</v>
      </c>
      <c r="F16" s="104">
        <v>13610</v>
      </c>
    </row>
    <row r="17" spans="2:6" ht="12.75" customHeight="1">
      <c r="B17" s="104" t="s">
        <v>873</v>
      </c>
      <c r="C17" s="104">
        <v>7860</v>
      </c>
      <c r="D17" s="104">
        <v>396</v>
      </c>
      <c r="E17" s="104">
        <v>301</v>
      </c>
      <c r="F17" s="104">
        <v>8557</v>
      </c>
    </row>
    <row r="18" spans="2:6" ht="12.75" customHeight="1">
      <c r="B18" s="104" t="s">
        <v>862</v>
      </c>
      <c r="C18" s="104">
        <v>5343</v>
      </c>
      <c r="D18" s="104">
        <v>271</v>
      </c>
      <c r="E18" s="104">
        <v>240</v>
      </c>
      <c r="F18" s="104">
        <v>5854</v>
      </c>
    </row>
    <row r="19" spans="2:6" ht="12.75" customHeight="1">
      <c r="B19" s="104" t="s">
        <v>869</v>
      </c>
      <c r="C19" s="104">
        <v>23287</v>
      </c>
      <c r="D19" s="104">
        <v>741</v>
      </c>
      <c r="E19" s="104">
        <v>768</v>
      </c>
      <c r="F19" s="104">
        <v>24796</v>
      </c>
    </row>
    <row r="20" spans="2:6" ht="12.75" customHeight="1">
      <c r="B20" s="104" t="s">
        <v>875</v>
      </c>
      <c r="C20" s="104">
        <v>11843</v>
      </c>
      <c r="D20" s="104">
        <v>0</v>
      </c>
      <c r="E20" s="104">
        <v>27</v>
      </c>
      <c r="F20" s="104">
        <v>11870</v>
      </c>
    </row>
    <row r="21" spans="2:6" ht="12.75" customHeight="1">
      <c r="B21" s="104" t="s">
        <v>407</v>
      </c>
      <c r="C21" s="104">
        <v>0</v>
      </c>
      <c r="D21" s="104">
        <v>1544</v>
      </c>
      <c r="E21" s="104">
        <v>1</v>
      </c>
      <c r="F21" s="104">
        <v>1545</v>
      </c>
    </row>
    <row r="22" spans="2:6" ht="12.75" customHeight="1">
      <c r="B22" s="107" t="s">
        <v>276</v>
      </c>
      <c r="C22" s="107">
        <v>171622</v>
      </c>
      <c r="D22" s="107">
        <v>76758</v>
      </c>
      <c r="E22" s="107">
        <v>6625</v>
      </c>
      <c r="F22" s="107">
        <v>255005</v>
      </c>
    </row>
    <row r="25" spans="2:6" ht="24.75" customHeight="1">
      <c r="B25" s="110" t="s">
        <v>886</v>
      </c>
      <c r="C25" s="90" t="s">
        <v>405</v>
      </c>
      <c r="D25" s="90" t="s">
        <v>95</v>
      </c>
      <c r="E25" s="90" t="s">
        <v>406</v>
      </c>
      <c r="F25" s="90" t="s">
        <v>276</v>
      </c>
    </row>
    <row r="26" spans="2:6" ht="12.75" customHeight="1">
      <c r="B26" s="104" t="s">
        <v>734</v>
      </c>
      <c r="C26" s="104">
        <v>2948</v>
      </c>
      <c r="D26" s="104">
        <v>7976</v>
      </c>
      <c r="E26" s="104">
        <v>301</v>
      </c>
      <c r="F26" s="104">
        <v>11225</v>
      </c>
    </row>
    <row r="27" spans="2:6" ht="12.75" customHeight="1">
      <c r="B27" s="104" t="s">
        <v>455</v>
      </c>
      <c r="C27" s="104">
        <v>181</v>
      </c>
      <c r="D27" s="104">
        <v>545</v>
      </c>
      <c r="E27" s="104">
        <v>21</v>
      </c>
      <c r="F27" s="104">
        <v>747</v>
      </c>
    </row>
    <row r="28" spans="2:6" ht="12.75">
      <c r="B28" s="104" t="s">
        <v>456</v>
      </c>
      <c r="C28" s="104">
        <v>2425</v>
      </c>
      <c r="D28" s="104">
        <v>7633</v>
      </c>
      <c r="E28" s="104">
        <v>159</v>
      </c>
      <c r="F28" s="104">
        <v>10217</v>
      </c>
    </row>
    <row r="29" spans="2:6" ht="12.75">
      <c r="B29" s="104" t="s">
        <v>794</v>
      </c>
      <c r="C29" s="104">
        <v>4050</v>
      </c>
      <c r="D29" s="104">
        <v>11755</v>
      </c>
      <c r="E29" s="104">
        <v>246</v>
      </c>
      <c r="F29" s="104">
        <v>16051</v>
      </c>
    </row>
    <row r="30" spans="2:6" ht="12.75">
      <c r="B30" s="104" t="s">
        <v>699</v>
      </c>
      <c r="C30" s="104">
        <v>16848</v>
      </c>
      <c r="D30" s="104">
        <v>10026</v>
      </c>
      <c r="E30" s="104">
        <v>212</v>
      </c>
      <c r="F30" s="104">
        <v>27086</v>
      </c>
    </row>
    <row r="31" spans="2:6" ht="12.75" customHeight="1">
      <c r="B31" s="104" t="s">
        <v>700</v>
      </c>
      <c r="C31" s="104">
        <v>13258</v>
      </c>
      <c r="D31" s="104">
        <v>819</v>
      </c>
      <c r="E31" s="104">
        <v>0</v>
      </c>
      <c r="F31" s="104">
        <v>14077</v>
      </c>
    </row>
    <row r="32" spans="2:6" ht="12.75" customHeight="1">
      <c r="B32" s="104" t="s">
        <v>795</v>
      </c>
      <c r="C32" s="104">
        <v>10433</v>
      </c>
      <c r="D32" s="104">
        <v>1333</v>
      </c>
      <c r="E32" s="104">
        <v>0</v>
      </c>
      <c r="F32" s="104">
        <v>11766</v>
      </c>
    </row>
    <row r="33" spans="2:6" ht="12.75" customHeight="1">
      <c r="B33" s="104" t="s">
        <v>859</v>
      </c>
      <c r="C33" s="104">
        <v>10885</v>
      </c>
      <c r="D33" s="104">
        <v>1682</v>
      </c>
      <c r="E33" s="104">
        <v>947</v>
      </c>
      <c r="F33" s="104">
        <v>13514</v>
      </c>
    </row>
    <row r="34" spans="2:6" ht="12.75" customHeight="1">
      <c r="B34" s="104" t="s">
        <v>860</v>
      </c>
      <c r="C34" s="104">
        <v>10642</v>
      </c>
      <c r="D34" s="104">
        <v>318</v>
      </c>
      <c r="E34" s="104">
        <v>975</v>
      </c>
      <c r="F34" s="104">
        <v>11935</v>
      </c>
    </row>
    <row r="35" spans="2:6" ht="12.75" customHeight="1">
      <c r="B35" s="104" t="s">
        <v>789</v>
      </c>
      <c r="C35" s="104">
        <v>6220</v>
      </c>
      <c r="D35" s="104">
        <v>7709</v>
      </c>
      <c r="E35" s="104">
        <v>0</v>
      </c>
      <c r="F35" s="104">
        <v>13929</v>
      </c>
    </row>
    <row r="36" spans="2:6" ht="12.75" customHeight="1">
      <c r="B36" s="104" t="s">
        <v>874</v>
      </c>
      <c r="C36" s="104">
        <v>1150</v>
      </c>
      <c r="D36" s="104">
        <v>485</v>
      </c>
      <c r="E36" s="104">
        <v>217</v>
      </c>
      <c r="F36" s="104">
        <v>1852</v>
      </c>
    </row>
    <row r="37" spans="2:6" ht="12.75" customHeight="1">
      <c r="B37" s="104" t="s">
        <v>861</v>
      </c>
      <c r="C37" s="104">
        <v>14548</v>
      </c>
      <c r="D37" s="104">
        <v>779</v>
      </c>
      <c r="E37" s="104">
        <v>608</v>
      </c>
      <c r="F37" s="104">
        <v>15935</v>
      </c>
    </row>
    <row r="38" spans="2:6" ht="12.75" customHeight="1">
      <c r="B38" s="104" t="s">
        <v>862</v>
      </c>
      <c r="C38" s="104">
        <v>0</v>
      </c>
      <c r="D38" s="104">
        <v>129</v>
      </c>
      <c r="E38" s="104">
        <v>0</v>
      </c>
      <c r="F38" s="104">
        <v>129</v>
      </c>
    </row>
    <row r="39" spans="2:6" ht="12.75">
      <c r="B39" s="104" t="s">
        <v>407</v>
      </c>
      <c r="C39" s="104">
        <v>0</v>
      </c>
      <c r="D39" s="104">
        <v>585</v>
      </c>
      <c r="E39" s="104">
        <v>0</v>
      </c>
      <c r="F39" s="104">
        <v>585</v>
      </c>
    </row>
    <row r="40" spans="2:6" ht="12.75" customHeight="1">
      <c r="B40" s="107" t="s">
        <v>276</v>
      </c>
      <c r="C40" s="107">
        <v>93588</v>
      </c>
      <c r="D40" s="107">
        <v>51774</v>
      </c>
      <c r="E40" s="107">
        <v>3686</v>
      </c>
      <c r="F40" s="107">
        <v>149048</v>
      </c>
    </row>
    <row r="43" ht="12.75">
      <c r="B43" s="22"/>
    </row>
    <row r="44" spans="2:6" ht="12.75">
      <c r="B44" s="22"/>
      <c r="C44" s="21"/>
      <c r="D44" s="21"/>
      <c r="E44" s="21"/>
      <c r="F44" s="21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</sheetData>
  <sheetProtection formatRows="0"/>
  <printOptions/>
  <pageMargins left="0.75" right="0.75" top="0.57" bottom="1" header="0.5" footer="0.5"/>
  <pageSetup fitToHeight="1" fitToWidth="1" horizontalDpi="600" verticalDpi="600" orientation="portrait" paperSize="9" scale="98" r:id="rId1"/>
  <headerFooter alignWithMargins="0">
    <oddFooter>&amp;C&amp;7Informacja dodatkowa oraz noty objaśniające stanowią integralną część sprawozdania finansowego.&amp;R&amp;P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34">
    <tabColor rgb="FF92D050"/>
    <pageSetUpPr fitToPage="1"/>
  </sheetPr>
  <dimension ref="B2:K24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3.421875" style="158" customWidth="1"/>
    <col min="2" max="2" width="15.140625" style="159" customWidth="1"/>
    <col min="3" max="8" width="9.28125" style="158" customWidth="1"/>
    <col min="9" max="9" width="11.421875" style="158" customWidth="1"/>
    <col min="10" max="10" width="2.8515625" style="158" customWidth="1"/>
    <col min="11" max="11" width="9.7109375" style="158" bestFit="1" customWidth="1"/>
    <col min="12" max="15" width="9.140625" style="158" customWidth="1"/>
    <col min="16" max="16" width="9.140625" style="170" customWidth="1"/>
    <col min="17" max="17" width="9.7109375" style="170" bestFit="1" customWidth="1"/>
    <col min="18" max="16384" width="9.140625" style="170" customWidth="1"/>
  </cols>
  <sheetData>
    <row r="2" ht="11.25">
      <c r="B2" s="190" t="e">
        <f>CONCATENATE("Na dzień ",#REF!," Spółka wykazywała następujące salda pożyczek udzielonych:")</f>
        <v>#REF!</v>
      </c>
    </row>
    <row r="4" spans="2:10" ht="33.75" customHeight="1">
      <c r="B4" s="123" t="s">
        <v>551</v>
      </c>
      <c r="C4" s="122" t="s">
        <v>552</v>
      </c>
      <c r="D4" s="122" t="s">
        <v>553</v>
      </c>
      <c r="E4" s="122" t="s">
        <v>554</v>
      </c>
      <c r="F4" s="122" t="s">
        <v>555</v>
      </c>
      <c r="G4" s="122" t="s">
        <v>556</v>
      </c>
      <c r="H4" s="122" t="s">
        <v>557</v>
      </c>
      <c r="I4" s="122" t="s">
        <v>365</v>
      </c>
      <c r="J4" s="191"/>
    </row>
    <row r="5" spans="2:10" ht="45">
      <c r="B5" s="215" t="s">
        <v>826</v>
      </c>
      <c r="C5" s="104">
        <v>1000</v>
      </c>
      <c r="D5" s="61">
        <v>17</v>
      </c>
      <c r="E5" s="215">
        <f>SUM(C5:D5)</f>
        <v>1017</v>
      </c>
      <c r="F5" s="215">
        <v>0</v>
      </c>
      <c r="G5" s="390">
        <v>0.09</v>
      </c>
      <c r="H5" s="215" t="s">
        <v>822</v>
      </c>
      <c r="I5" s="215" t="s">
        <v>821</v>
      </c>
      <c r="J5" s="192"/>
    </row>
    <row r="6" spans="2:10" ht="11.25" hidden="1">
      <c r="B6" s="121"/>
      <c r="C6" s="104"/>
      <c r="D6" s="61"/>
      <c r="E6" s="215"/>
      <c r="F6" s="215"/>
      <c r="G6" s="216"/>
      <c r="H6" s="72"/>
      <c r="I6" s="72"/>
      <c r="J6" s="192"/>
    </row>
    <row r="7" spans="2:10" ht="11.25" hidden="1">
      <c r="B7" s="121"/>
      <c r="C7" s="104"/>
      <c r="D7" s="104"/>
      <c r="E7" s="215"/>
      <c r="F7" s="215"/>
      <c r="G7" s="216"/>
      <c r="H7" s="72"/>
      <c r="I7" s="72"/>
      <c r="J7" s="192"/>
    </row>
    <row r="8" spans="2:10" ht="11.25" hidden="1">
      <c r="B8" s="121"/>
      <c r="C8" s="104"/>
      <c r="D8" s="104"/>
      <c r="E8" s="104"/>
      <c r="F8" s="215"/>
      <c r="G8" s="216"/>
      <c r="H8" s="72"/>
      <c r="I8" s="72"/>
      <c r="J8" s="192"/>
    </row>
    <row r="9" spans="2:11" ht="11.25" hidden="1">
      <c r="B9" s="121"/>
      <c r="C9" s="104"/>
      <c r="D9" s="104"/>
      <c r="E9" s="104"/>
      <c r="F9" s="104"/>
      <c r="G9" s="196"/>
      <c r="H9" s="196"/>
      <c r="I9" s="196"/>
      <c r="J9" s="192"/>
      <c r="K9" s="171"/>
    </row>
    <row r="10" spans="2:10" ht="11.25">
      <c r="B10" s="200" t="s">
        <v>162</v>
      </c>
      <c r="C10" s="107">
        <f>SUM(C5:C9)</f>
        <v>1000</v>
      </c>
      <c r="D10" s="107">
        <f>SUM(D5:D9)</f>
        <v>17</v>
      </c>
      <c r="E10" s="107">
        <f>IF(SUM(E5:E9)=SUM(C10:D10),SUM(E5:E9),"błąd")</f>
        <v>1017</v>
      </c>
      <c r="F10" s="107">
        <f>SUM(F5:F9)</f>
        <v>0</v>
      </c>
      <c r="G10" s="201"/>
      <c r="H10" s="201"/>
      <c r="I10" s="201"/>
      <c r="J10" s="194"/>
    </row>
    <row r="11" ht="11.25">
      <c r="B11" s="195"/>
    </row>
    <row r="12" ht="11.25">
      <c r="B12" s="190" t="e">
        <f>CONCATENATE("Na dzień ",#REF!," Spółka wykazywała następujące salda pożyczek udzielonych:")</f>
        <v>#REF!</v>
      </c>
    </row>
    <row r="14" spans="2:10" ht="35.25" customHeight="1">
      <c r="B14" s="123" t="s">
        <v>551</v>
      </c>
      <c r="C14" s="122" t="s">
        <v>552</v>
      </c>
      <c r="D14" s="122" t="s">
        <v>553</v>
      </c>
      <c r="E14" s="122" t="s">
        <v>554</v>
      </c>
      <c r="F14" s="122" t="s">
        <v>555</v>
      </c>
      <c r="G14" s="122" t="s">
        <v>556</v>
      </c>
      <c r="H14" s="122" t="s">
        <v>557</v>
      </c>
      <c r="I14" s="122" t="s">
        <v>365</v>
      </c>
      <c r="J14" s="191"/>
    </row>
    <row r="15" spans="2:10" ht="11.25">
      <c r="B15" s="121"/>
      <c r="C15" s="215"/>
      <c r="D15" s="215"/>
      <c r="E15" s="215"/>
      <c r="F15" s="215"/>
      <c r="G15" s="216"/>
      <c r="H15" s="72"/>
      <c r="I15" s="72"/>
      <c r="J15" s="192"/>
    </row>
    <row r="16" spans="2:10" ht="11.25">
      <c r="B16" s="121"/>
      <c r="C16" s="215"/>
      <c r="D16" s="215"/>
      <c r="E16" s="215"/>
      <c r="F16" s="215"/>
      <c r="G16" s="216"/>
      <c r="H16" s="72"/>
      <c r="I16" s="72"/>
      <c r="J16" s="192"/>
    </row>
    <row r="17" spans="2:10" ht="11.25">
      <c r="B17" s="121"/>
      <c r="C17" s="215"/>
      <c r="D17" s="215"/>
      <c r="E17" s="215"/>
      <c r="F17" s="215"/>
      <c r="G17" s="216"/>
      <c r="H17" s="72"/>
      <c r="I17" s="72"/>
      <c r="J17" s="192"/>
    </row>
    <row r="18" spans="2:10" ht="11.25">
      <c r="B18" s="121"/>
      <c r="C18" s="104"/>
      <c r="D18" s="104"/>
      <c r="E18" s="104"/>
      <c r="F18" s="215"/>
      <c r="G18" s="216"/>
      <c r="H18" s="72"/>
      <c r="I18" s="72"/>
      <c r="J18" s="192"/>
    </row>
    <row r="19" spans="2:10" ht="14.25" customHeight="1" hidden="1">
      <c r="B19" s="197" t="s">
        <v>163</v>
      </c>
      <c r="C19" s="104"/>
      <c r="D19" s="104"/>
      <c r="E19" s="104"/>
      <c r="F19" s="104"/>
      <c r="G19" s="198"/>
      <c r="H19" s="198"/>
      <c r="I19" s="198"/>
      <c r="J19" s="192"/>
    </row>
    <row r="20" spans="2:10" ht="11.25">
      <c r="B20" s="200" t="s">
        <v>162</v>
      </c>
      <c r="C20" s="107">
        <f>SUM(C15:C19)</f>
        <v>0</v>
      </c>
      <c r="D20" s="107">
        <f>SUM(D15:D19)</f>
        <v>0</v>
      </c>
      <c r="E20" s="107">
        <f>IF(SUM(E15:E19)=SUM(C20:D20),SUM(E15:E19),"błąd")</f>
        <v>0</v>
      </c>
      <c r="F20" s="107">
        <f>SUM(F15:F19)</f>
        <v>0</v>
      </c>
      <c r="G20" s="201"/>
      <c r="H20" s="201"/>
      <c r="I20" s="201"/>
      <c r="J20" s="194"/>
    </row>
    <row r="24" ht="11.25">
      <c r="E24" s="169"/>
    </row>
  </sheetData>
  <sheetProtection formatRows="0"/>
  <conditionalFormatting sqref="B15:B19">
    <cfRule type="cellIs" priority="7" dxfId="3" operator="equal" stopIfTrue="1">
      <formula>"[dodaj pozycję]"</formula>
    </cfRule>
  </conditionalFormatting>
  <conditionalFormatting sqref="B6:B8 G6:G7">
    <cfRule type="cellIs" priority="5" dxfId="3" operator="equal" stopIfTrue="1">
      <formula>"[dodaj pozycję]"</formula>
    </cfRule>
  </conditionalFormatting>
  <conditionalFormatting sqref="B9">
    <cfRule type="cellIs" priority="4" dxfId="3" operator="equal" stopIfTrue="1">
      <formula>"[dodaj pozycję]"</formula>
    </cfRule>
  </conditionalFormatting>
  <conditionalFormatting sqref="G8">
    <cfRule type="cellIs" priority="3" dxfId="3" operator="equal" stopIfTrue="1">
      <formula>"[dodaj pozycję]"</formula>
    </cfRule>
  </conditionalFormatting>
  <conditionalFormatting sqref="B15:B18 G15:G17">
    <cfRule type="cellIs" priority="2" dxfId="3" operator="equal" stopIfTrue="1">
      <formula>"[dodaj pozycję]"</formula>
    </cfRule>
  </conditionalFormatting>
  <conditionalFormatting sqref="G18">
    <cfRule type="cellIs" priority="1" dxfId="3" operator="equal" stopIfTrue="1">
      <formula>"[dodaj pozycję]"</formula>
    </cfRule>
  </conditionalFormatting>
  <printOptions/>
  <pageMargins left="0.75" right="0.75" top="0.57" bottom="1" header="0.5" footer="0.5"/>
  <pageSetup fitToHeight="1" fitToWidth="1" horizontalDpi="600" verticalDpi="600" orientation="portrait" paperSize="9" scale="99" r:id="rId1"/>
  <headerFooter alignWithMargins="0">
    <oddFooter>&amp;C&amp;7Informacja dodatkowa oraz noty objaśniające stanowią integralną część sprawozdania finansowego.&amp;R&amp;P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35">
    <tabColor theme="1"/>
  </sheetPr>
  <dimension ref="B2:J41"/>
  <sheetViews>
    <sheetView view="pageBreakPreview" zoomScaleSheetLayoutView="100" zoomScalePageLayoutView="0" workbookViewId="0" topLeftCell="A1">
      <selection activeCell="K38" sqref="K38"/>
    </sheetView>
  </sheetViews>
  <sheetFormatPr defaultColWidth="9.140625" defaultRowHeight="12.75"/>
  <cols>
    <col min="1" max="1" width="3.421875" style="158" customWidth="1"/>
    <col min="2" max="2" width="58.8515625" style="159" customWidth="1"/>
    <col min="3" max="4" width="11.7109375" style="158" customWidth="1"/>
    <col min="5" max="5" width="2.8515625" style="158" customWidth="1"/>
    <col min="6" max="6" width="9.7109375" style="158" bestFit="1" customWidth="1"/>
    <col min="7" max="10" width="9.140625" style="158" customWidth="1"/>
    <col min="11" max="11" width="9.140625" style="170" customWidth="1"/>
    <col min="12" max="12" width="9.7109375" style="170" bestFit="1" customWidth="1"/>
    <col min="13" max="16384" width="9.140625" style="170" customWidth="1"/>
  </cols>
  <sheetData>
    <row r="1" ht="14.25" customHeight="1"/>
    <row r="2" spans="2:4" ht="14.25" customHeight="1" hidden="1">
      <c r="B2" s="513"/>
      <c r="C2" s="217"/>
      <c r="D2" s="217"/>
    </row>
    <row r="3" spans="2:4" ht="14.25" customHeight="1" hidden="1">
      <c r="B3" s="514"/>
      <c r="C3" s="185"/>
      <c r="D3" s="185"/>
    </row>
    <row r="4" spans="2:4" ht="11.25" hidden="1">
      <c r="B4" s="193"/>
      <c r="C4" s="166"/>
      <c r="D4" s="166"/>
    </row>
    <row r="5" spans="2:4" ht="11.25" hidden="1">
      <c r="B5" s="168"/>
      <c r="C5" s="163"/>
      <c r="D5" s="163"/>
    </row>
    <row r="6" spans="2:4" ht="11.25" hidden="1">
      <c r="B6" s="218"/>
      <c r="C6" s="163"/>
      <c r="D6" s="163"/>
    </row>
    <row r="7" spans="2:4" ht="11.25" hidden="1">
      <c r="B7" s="218"/>
      <c r="C7" s="163"/>
      <c r="D7" s="163"/>
    </row>
    <row r="8" spans="2:4" ht="11.25" hidden="1">
      <c r="B8" s="218"/>
      <c r="C8" s="163"/>
      <c r="D8" s="163"/>
    </row>
    <row r="9" spans="2:8" ht="11.25" hidden="1">
      <c r="B9" s="168"/>
      <c r="C9" s="163"/>
      <c r="D9" s="163"/>
      <c r="H9" s="219"/>
    </row>
    <row r="10" spans="2:4" ht="11.25" hidden="1">
      <c r="B10" s="168"/>
      <c r="C10" s="163"/>
      <c r="D10" s="163"/>
    </row>
    <row r="11" spans="2:4" ht="11.25" hidden="1">
      <c r="B11" s="168"/>
      <c r="C11" s="163"/>
      <c r="D11" s="163"/>
    </row>
    <row r="12" spans="2:4" ht="11.25" hidden="1">
      <c r="B12" s="168"/>
      <c r="C12" s="163"/>
      <c r="D12" s="163"/>
    </row>
    <row r="13" spans="2:4" ht="14.25" customHeight="1" hidden="1">
      <c r="B13" s="193"/>
      <c r="C13" s="166"/>
      <c r="D13" s="166"/>
    </row>
    <row r="14" ht="14.25" customHeight="1"/>
    <row r="15" ht="14.25" customHeight="1"/>
    <row r="16" spans="2:5" ht="11.25">
      <c r="B16" s="511" t="s">
        <v>568</v>
      </c>
      <c r="C16" s="47" t="e">
        <f>CONCATENATE(#REF!," - ",#REF!)</f>
        <v>#REF!</v>
      </c>
      <c r="D16" s="47" t="e">
        <f>CONCATENATE(#REF!," - ",#REF!)</f>
        <v>#REF!</v>
      </c>
      <c r="E16" s="161"/>
    </row>
    <row r="17" spans="2:5" ht="11.25" hidden="1">
      <c r="B17" s="512"/>
      <c r="C17" s="125" t="s">
        <v>277</v>
      </c>
      <c r="D17" s="125" t="s">
        <v>277</v>
      </c>
      <c r="E17" s="161"/>
    </row>
    <row r="18" spans="2:5" ht="11.25">
      <c r="B18" s="199" t="s">
        <v>558</v>
      </c>
      <c r="C18" s="177"/>
      <c r="D18" s="177">
        <v>0</v>
      </c>
      <c r="E18" s="167"/>
    </row>
    <row r="19" spans="2:5" ht="11.25">
      <c r="B19" s="199" t="s">
        <v>559</v>
      </c>
      <c r="C19" s="177">
        <f>SUM(C20:C22)</f>
        <v>0</v>
      </c>
      <c r="D19" s="177">
        <f>SUM(D20:D22)</f>
        <v>0</v>
      </c>
      <c r="E19" s="167"/>
    </row>
    <row r="20" spans="2:5" ht="11.25">
      <c r="B20" s="220" t="s">
        <v>56</v>
      </c>
      <c r="C20" s="175"/>
      <c r="D20" s="175">
        <v>0</v>
      </c>
      <c r="E20" s="164"/>
    </row>
    <row r="21" spans="2:5" ht="11.25">
      <c r="B21" s="220" t="s">
        <v>58</v>
      </c>
      <c r="C21" s="175"/>
      <c r="D21" s="175">
        <v>0</v>
      </c>
      <c r="E21" s="164"/>
    </row>
    <row r="22" spans="2:5" ht="11.25">
      <c r="B22" s="220" t="s">
        <v>57</v>
      </c>
      <c r="C22" s="175"/>
      <c r="D22" s="175">
        <v>0</v>
      </c>
      <c r="E22" s="164"/>
    </row>
    <row r="23" spans="2:5" ht="11.25">
      <c r="B23" s="200" t="s">
        <v>564</v>
      </c>
      <c r="C23" s="179">
        <f>SUM(C18:C19)</f>
        <v>0</v>
      </c>
      <c r="D23" s="179">
        <f>SUM(D18:D19)</f>
        <v>0</v>
      </c>
      <c r="E23" s="167"/>
    </row>
    <row r="24" ht="12.75" customHeight="1"/>
    <row r="26" spans="2:4" ht="11.25">
      <c r="B26" s="511" t="s">
        <v>54</v>
      </c>
      <c r="C26" s="47" t="e">
        <f>CONCATENATE(#REF!," - ",#REF!)</f>
        <v>#REF!</v>
      </c>
      <c r="D26" s="47" t="e">
        <f>CONCATENATE(#REF!," - ",#REF!)</f>
        <v>#REF!</v>
      </c>
    </row>
    <row r="27" spans="2:4" ht="12.75" customHeight="1" hidden="1">
      <c r="B27" s="512"/>
      <c r="C27" s="125" t="s">
        <v>277</v>
      </c>
      <c r="D27" s="125" t="s">
        <v>277</v>
      </c>
    </row>
    <row r="28" spans="2:4" ht="11.25">
      <c r="B28" s="199" t="s">
        <v>55</v>
      </c>
      <c r="C28" s="177"/>
      <c r="D28" s="177">
        <f>2029+702+552+25</f>
        <v>3308</v>
      </c>
    </row>
    <row r="29" spans="2:4" ht="11.25">
      <c r="B29" s="199" t="s">
        <v>559</v>
      </c>
      <c r="C29" s="177">
        <f>SUM(C30:C32)</f>
        <v>0</v>
      </c>
      <c r="D29" s="177">
        <f>SUM(D30:D32)</f>
        <v>115</v>
      </c>
    </row>
    <row r="30" spans="2:10" ht="11.25">
      <c r="B30" s="220" t="s">
        <v>56</v>
      </c>
      <c r="C30" s="175"/>
      <c r="D30" s="175">
        <v>115</v>
      </c>
      <c r="F30" s="158" t="s">
        <v>391</v>
      </c>
      <c r="I30" s="158">
        <f>'N.20'!M9</f>
        <v>0</v>
      </c>
      <c r="J30" s="158" t="s">
        <v>110</v>
      </c>
    </row>
    <row r="31" spans="2:10" ht="11.25">
      <c r="B31" s="220" t="s">
        <v>58</v>
      </c>
      <c r="C31" s="175">
        <v>0</v>
      </c>
      <c r="D31" s="175">
        <v>0</v>
      </c>
      <c r="I31" s="158">
        <f>'N.20'!M7</f>
        <v>0</v>
      </c>
      <c r="J31" s="158" t="s">
        <v>109</v>
      </c>
    </row>
    <row r="32" spans="2:10" ht="11.25">
      <c r="B32" s="220" t="s">
        <v>57</v>
      </c>
      <c r="C32" s="175">
        <v>0</v>
      </c>
      <c r="D32" s="175">
        <v>0</v>
      </c>
      <c r="F32" s="171"/>
      <c r="I32" s="158">
        <f>'N.18'!M8+'N.18'!M10+'N.20'!M10</f>
        <v>0</v>
      </c>
      <c r="J32" s="158" t="s">
        <v>111</v>
      </c>
    </row>
    <row r="33" spans="2:9" ht="11.25">
      <c r="B33" s="200" t="s">
        <v>564</v>
      </c>
      <c r="C33" s="179">
        <f>SUM(C28:C29)</f>
        <v>0</v>
      </c>
      <c r="D33" s="179">
        <f>SUM(D28:D29)</f>
        <v>3423</v>
      </c>
      <c r="I33" s="171">
        <f>SUM(I30:I32)</f>
        <v>0</v>
      </c>
    </row>
    <row r="37" spans="3:4" ht="11.25">
      <c r="C37" s="164">
        <f>C33-'N.24'!C161</f>
        <v>-2713</v>
      </c>
      <c r="D37" s="164">
        <f>D33-'N.24'!D161</f>
        <v>-71</v>
      </c>
    </row>
    <row r="39" spans="4:9" ht="11.25">
      <c r="D39" s="169"/>
      <c r="I39" s="158">
        <f>'N.18'!E15-('N.18'!E27-'N.18'!E20)</f>
        <v>0</v>
      </c>
    </row>
    <row r="40" spans="4:9" ht="11.25">
      <c r="D40" s="169"/>
      <c r="I40" s="158">
        <f>'N.20'!E15-'N.20'!E27</f>
        <v>0</v>
      </c>
    </row>
    <row r="41" ht="11.25">
      <c r="I41" s="171">
        <f>SUM(I39:I40)</f>
        <v>0</v>
      </c>
    </row>
  </sheetData>
  <sheetProtection formatRows="0"/>
  <mergeCells count="3">
    <mergeCell ref="B16:B17"/>
    <mergeCell ref="B2:B3"/>
    <mergeCell ref="B26:B27"/>
  </mergeCells>
  <printOptions/>
  <pageMargins left="0.75" right="0.75" top="0.57" bottom="1" header="0.5" footer="0.5"/>
  <pageSetup horizontalDpi="600" verticalDpi="600" orientation="portrait" paperSize="9" scale="95" r:id="rId1"/>
  <headerFooter alignWithMargins="0">
    <oddFooter>&amp;C&amp;7Informacja dodatkowa oraz noty objaśniające stanowią integralną część sprawozdania finansowego.&amp;R&amp;P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39">
    <tabColor rgb="FF92D050"/>
    <pageSetUpPr fitToPage="1"/>
  </sheetPr>
  <dimension ref="B3:E47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12.75" outlineLevelRow="1"/>
  <cols>
    <col min="1" max="1" width="3.421875" style="158" customWidth="1"/>
    <col min="2" max="2" width="58.8515625" style="206" customWidth="1"/>
    <col min="3" max="4" width="11.7109375" style="158" customWidth="1"/>
    <col min="5" max="5" width="2.8515625" style="158" customWidth="1"/>
    <col min="6" max="6" width="9.7109375" style="158" bestFit="1" customWidth="1"/>
    <col min="7" max="10" width="9.140625" style="158" customWidth="1"/>
    <col min="11" max="11" width="9.140625" style="170" customWidth="1"/>
    <col min="12" max="12" width="9.7109375" style="170" bestFit="1" customWidth="1"/>
    <col min="13" max="16384" width="9.140625" style="170" customWidth="1"/>
  </cols>
  <sheetData>
    <row r="1" ht="14.25" customHeight="1"/>
    <row r="3" ht="11.25">
      <c r="B3" s="204" t="s">
        <v>437</v>
      </c>
    </row>
    <row r="5" spans="2:5" ht="11.25">
      <c r="B5" s="227" t="s">
        <v>438</v>
      </c>
      <c r="C5" s="214" t="e">
        <f>#REF!</f>
        <v>#REF!</v>
      </c>
      <c r="D5" s="214" t="e">
        <f>#REF!</f>
        <v>#REF!</v>
      </c>
      <c r="E5" s="161"/>
    </row>
    <row r="6" spans="2:5" ht="11.25">
      <c r="B6" s="180" t="s">
        <v>221</v>
      </c>
      <c r="C6" s="175">
        <v>35440</v>
      </c>
      <c r="D6" s="175">
        <v>35171</v>
      </c>
      <c r="E6" s="164"/>
    </row>
    <row r="7" spans="2:5" ht="11.25">
      <c r="B7" s="180" t="s">
        <v>222</v>
      </c>
      <c r="C7" s="175">
        <v>4051</v>
      </c>
      <c r="D7" s="175">
        <v>0</v>
      </c>
      <c r="E7" s="164"/>
    </row>
    <row r="8" spans="2:5" ht="11.25">
      <c r="B8" s="180" t="s">
        <v>223</v>
      </c>
      <c r="C8" s="175">
        <v>0</v>
      </c>
      <c r="D8" s="175">
        <v>0</v>
      </c>
      <c r="E8" s="164"/>
    </row>
    <row r="9" spans="2:5" ht="11.25">
      <c r="B9" s="200" t="s">
        <v>445</v>
      </c>
      <c r="C9" s="179">
        <f>SUM(C6:C8)</f>
        <v>39491</v>
      </c>
      <c r="D9" s="179">
        <f>SUM(D6:D8)</f>
        <v>35171</v>
      </c>
      <c r="E9" s="167"/>
    </row>
    <row r="10" spans="3:4" ht="11.25">
      <c r="C10" s="195" t="str">
        <f>IF(Aktywa!G19='N.14'!C9,"ok.","Błąd o: "&amp;Aktywa!G19-'N.14'!C9)</f>
        <v>ok.</v>
      </c>
      <c r="D10" s="195" t="str">
        <f>IF(Aktywa!H19='N.14'!D9,"ok.","Błąd o: "&amp;Aktywa!H19-'N.14'!D9)</f>
        <v>Błąd o: 23837</v>
      </c>
    </row>
    <row r="12" ht="11.25">
      <c r="B12" s="204" t="s">
        <v>446</v>
      </c>
    </row>
    <row r="14" spans="2:5" ht="11.25">
      <c r="B14" s="491" t="s">
        <v>447</v>
      </c>
      <c r="C14" s="47" t="e">
        <f>#REF!</f>
        <v>#REF!</v>
      </c>
      <c r="D14" s="47" t="e">
        <f>#REF!</f>
        <v>#REF!</v>
      </c>
      <c r="E14" s="161"/>
    </row>
    <row r="15" spans="2:5" ht="11.25" hidden="1">
      <c r="B15" s="492"/>
      <c r="C15" s="125" t="s">
        <v>277</v>
      </c>
      <c r="D15" s="125" t="s">
        <v>277</v>
      </c>
      <c r="E15" s="161"/>
    </row>
    <row r="16" spans="2:5" ht="11.25">
      <c r="B16" s="188" t="s">
        <v>448</v>
      </c>
      <c r="C16" s="104">
        <v>138</v>
      </c>
      <c r="D16" s="104">
        <v>92</v>
      </c>
      <c r="E16" s="164"/>
    </row>
    <row r="17" spans="2:5" ht="11.25" hidden="1">
      <c r="B17" s="188" t="s">
        <v>449</v>
      </c>
      <c r="C17" s="104">
        <v>0</v>
      </c>
      <c r="D17" s="104">
        <v>0</v>
      </c>
      <c r="E17" s="164"/>
    </row>
    <row r="18" spans="2:5" ht="11.25" hidden="1">
      <c r="B18" s="188" t="s">
        <v>450</v>
      </c>
      <c r="C18" s="104">
        <v>0</v>
      </c>
      <c r="D18" s="104">
        <v>0</v>
      </c>
      <c r="E18" s="164"/>
    </row>
    <row r="19" spans="2:5" ht="11.25">
      <c r="B19" s="188" t="s">
        <v>354</v>
      </c>
      <c r="C19" s="104">
        <v>860</v>
      </c>
      <c r="D19" s="104">
        <v>307</v>
      </c>
      <c r="E19" s="164"/>
    </row>
    <row r="20" spans="2:5" ht="11.25" hidden="1">
      <c r="B20" s="188" t="s">
        <v>462</v>
      </c>
      <c r="C20" s="104">
        <v>0</v>
      </c>
      <c r="D20" s="104">
        <v>0</v>
      </c>
      <c r="E20" s="164"/>
    </row>
    <row r="21" spans="2:5" ht="11.25" hidden="1">
      <c r="B21" s="188" t="s">
        <v>463</v>
      </c>
      <c r="C21" s="104">
        <v>0</v>
      </c>
      <c r="D21" s="104">
        <v>0</v>
      </c>
      <c r="E21" s="164"/>
    </row>
    <row r="22" spans="2:5" ht="11.25" hidden="1">
      <c r="B22" s="188" t="s">
        <v>464</v>
      </c>
      <c r="C22" s="104">
        <v>0</v>
      </c>
      <c r="D22" s="104">
        <v>0</v>
      </c>
      <c r="E22" s="164"/>
    </row>
    <row r="23" spans="2:5" ht="11.25" hidden="1">
      <c r="B23" s="188" t="s">
        <v>465</v>
      </c>
      <c r="C23" s="104">
        <v>0</v>
      </c>
      <c r="D23" s="104">
        <v>0</v>
      </c>
      <c r="E23" s="164"/>
    </row>
    <row r="24" spans="2:5" ht="11.25">
      <c r="B24" s="188" t="s">
        <v>466</v>
      </c>
      <c r="C24" s="104">
        <v>64</v>
      </c>
      <c r="D24" s="104">
        <v>99</v>
      </c>
      <c r="E24" s="164"/>
    </row>
    <row r="25" spans="2:5" ht="11.25" hidden="1">
      <c r="B25" s="188" t="s">
        <v>409</v>
      </c>
      <c r="C25" s="104">
        <v>0</v>
      </c>
      <c r="D25" s="104">
        <v>0</v>
      </c>
      <c r="E25" s="164"/>
    </row>
    <row r="26" spans="2:5" ht="11.25" hidden="1">
      <c r="B26" s="188"/>
      <c r="C26" s="104"/>
      <c r="D26" s="104"/>
      <c r="E26" s="164"/>
    </row>
    <row r="27" spans="2:5" ht="11.25">
      <c r="B27" s="106" t="s">
        <v>467</v>
      </c>
      <c r="C27" s="107">
        <f>SUM(C16:C26)</f>
        <v>1062</v>
      </c>
      <c r="D27" s="107">
        <f>SUM(D16:D26)</f>
        <v>498</v>
      </c>
      <c r="E27" s="167"/>
    </row>
    <row r="28" spans="2:4" ht="11.25">
      <c r="B28" s="225" t="s">
        <v>493</v>
      </c>
      <c r="C28" s="164">
        <f>C16+C19+C24-C27</f>
        <v>0</v>
      </c>
      <c r="D28" s="164">
        <f>D16+D19+D24-D27</f>
        <v>0</v>
      </c>
    </row>
    <row r="29" spans="2:4" ht="11.25">
      <c r="B29" s="206" t="s">
        <v>628</v>
      </c>
      <c r="C29" s="158" t="str">
        <f>IF(C27=Aktywa!G20,"ok.","błąd")</f>
        <v>błąd</v>
      </c>
      <c r="D29" s="158" t="str">
        <f>IF(D27=Aktywa!H20,"ok.","błąd")</f>
        <v>błąd</v>
      </c>
    </row>
    <row r="30" ht="11.25" hidden="1" outlineLevel="1">
      <c r="B30" s="204" t="s">
        <v>468</v>
      </c>
    </row>
    <row r="31" spans="2:5" ht="11.25" hidden="1" outlineLevel="1">
      <c r="B31" s="515" t="s">
        <v>469</v>
      </c>
      <c r="C31" s="160" t="e">
        <f>#REF!</f>
        <v>#REF!</v>
      </c>
      <c r="D31" s="160" t="e">
        <f>#REF!</f>
        <v>#REF!</v>
      </c>
      <c r="E31" s="161"/>
    </row>
    <row r="32" spans="2:5" ht="11.25" hidden="1" outlineLevel="1">
      <c r="B32" s="516"/>
      <c r="C32" s="185" t="s">
        <v>277</v>
      </c>
      <c r="D32" s="185" t="s">
        <v>277</v>
      </c>
      <c r="E32" s="161"/>
    </row>
    <row r="33" spans="2:5" ht="11.25" hidden="1" outlineLevel="1">
      <c r="B33" s="168" t="s">
        <v>470</v>
      </c>
      <c r="C33" s="163">
        <f>D36</f>
        <v>0</v>
      </c>
      <c r="D33" s="226"/>
      <c r="E33" s="164"/>
    </row>
    <row r="34" spans="2:5" ht="11.25" hidden="1" outlineLevel="1">
      <c r="B34" s="218" t="s">
        <v>193</v>
      </c>
      <c r="C34" s="163"/>
      <c r="D34" s="163"/>
      <c r="E34" s="164"/>
    </row>
    <row r="35" spans="2:5" ht="11.25" hidden="1" outlineLevel="1">
      <c r="B35" s="218" t="s">
        <v>471</v>
      </c>
      <c r="C35" s="163"/>
      <c r="D35" s="163"/>
      <c r="E35" s="164"/>
    </row>
    <row r="36" spans="2:5" ht="11.25" hidden="1" outlineLevel="1">
      <c r="B36" s="168" t="s">
        <v>472</v>
      </c>
      <c r="C36" s="163">
        <f>SUM(C33:C35)</f>
        <v>0</v>
      </c>
      <c r="D36" s="163">
        <f>SUM(D33:D35)</f>
        <v>0</v>
      </c>
      <c r="E36" s="164"/>
    </row>
    <row r="37" spans="2:5" ht="11.25" hidden="1" outlineLevel="1">
      <c r="B37" s="168" t="s">
        <v>473</v>
      </c>
      <c r="C37" s="163">
        <f>D40</f>
        <v>0</v>
      </c>
      <c r="D37" s="226"/>
      <c r="E37" s="164"/>
    </row>
    <row r="38" spans="2:5" ht="11.25" hidden="1" outlineLevel="1">
      <c r="B38" s="218" t="s">
        <v>193</v>
      </c>
      <c r="C38" s="163"/>
      <c r="D38" s="163"/>
      <c r="E38" s="164"/>
    </row>
    <row r="39" spans="2:5" ht="11.25" hidden="1" outlineLevel="1">
      <c r="B39" s="218" t="s">
        <v>471</v>
      </c>
      <c r="C39" s="163"/>
      <c r="D39" s="163"/>
      <c r="E39" s="164"/>
    </row>
    <row r="40" spans="2:5" ht="11.25" hidden="1" outlineLevel="1">
      <c r="B40" s="168" t="s">
        <v>474</v>
      </c>
      <c r="C40" s="163">
        <f>SUM(C37:C39)</f>
        <v>0</v>
      </c>
      <c r="D40" s="163">
        <f>SUM(D37:D39)</f>
        <v>0</v>
      </c>
      <c r="E40" s="164"/>
    </row>
    <row r="41" spans="2:5" ht="11.25" hidden="1" outlineLevel="1">
      <c r="B41" s="193" t="s">
        <v>475</v>
      </c>
      <c r="C41" s="166">
        <f>C36+C40</f>
        <v>0</v>
      </c>
      <c r="D41" s="166">
        <f>D36+D40</f>
        <v>0</v>
      </c>
      <c r="E41" s="167"/>
    </row>
    <row r="42" ht="11.25" hidden="1" outlineLevel="1"/>
    <row r="43" ht="11.25" collapsed="1"/>
    <row r="45" spans="3:4" ht="11.25">
      <c r="C45" s="164">
        <f>IF(C16+C19+C24-C27=0,C16+C19+C24-C27,"błąd")</f>
        <v>0</v>
      </c>
      <c r="D45" s="164">
        <f>IF(D16+D19+D24-D27=0,D16+D19+D24-D27,"błąd")</f>
        <v>0</v>
      </c>
    </row>
    <row r="46" ht="11.25">
      <c r="D46" s="169"/>
    </row>
    <row r="47" ht="11.25">
      <c r="D47" s="169"/>
    </row>
  </sheetData>
  <sheetProtection formatRows="0"/>
  <mergeCells count="2">
    <mergeCell ref="B14:B15"/>
    <mergeCell ref="B31:B32"/>
  </mergeCells>
  <printOptions/>
  <pageMargins left="0.75" right="0.75" top="0.57" bottom="1" header="0.5" footer="0.5"/>
  <pageSetup fitToHeight="1" fitToWidth="1" horizontalDpi="600" verticalDpi="600" orientation="portrait" paperSize="9" scale="99" r:id="rId1"/>
  <headerFooter alignWithMargins="0">
    <oddFooter>&amp;C&amp;7Informacja dodatkowa oraz noty objaśniające stanowią integralną część sprawozdania finansowego.&amp;R&amp;P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4">
    <tabColor rgb="FF92D050"/>
    <pageSetUpPr fitToPage="1"/>
  </sheetPr>
  <dimension ref="B1:N33"/>
  <sheetViews>
    <sheetView view="pageBreakPreview" zoomScaleSheetLayoutView="100" zoomScalePageLayoutView="0" workbookViewId="0" topLeftCell="A1">
      <selection activeCell="H44" sqref="H44"/>
    </sheetView>
  </sheetViews>
  <sheetFormatPr defaultColWidth="9.140625" defaultRowHeight="12.75"/>
  <cols>
    <col min="1" max="1" width="2.7109375" style="203" customWidth="1"/>
    <col min="2" max="2" width="5.7109375" style="207" customWidth="1"/>
    <col min="3" max="3" width="14.28125" style="207" customWidth="1"/>
    <col min="4" max="4" width="11.28125" style="207" customWidth="1"/>
    <col min="5" max="5" width="10.00390625" style="207" customWidth="1"/>
    <col min="6" max="6" width="14.140625" style="207" customWidth="1"/>
    <col min="7" max="7" width="8.28125" style="207" customWidth="1"/>
    <col min="8" max="9" width="9.28125" style="207" customWidth="1"/>
    <col min="10" max="10" width="5.140625" style="203" customWidth="1"/>
    <col min="11" max="13" width="9.140625" style="203" customWidth="1"/>
    <col min="14" max="14" width="10.28125" style="203" bestFit="1" customWidth="1"/>
    <col min="15" max="18" width="9.140625" style="203" customWidth="1"/>
    <col min="19" max="16384" width="9.140625" style="207" customWidth="1"/>
  </cols>
  <sheetData>
    <row r="1" spans="2:9" ht="11.25">
      <c r="B1" s="203"/>
      <c r="C1" s="203"/>
      <c r="D1" s="203"/>
      <c r="E1" s="203"/>
      <c r="F1" s="203"/>
      <c r="G1" s="203"/>
      <c r="H1" s="203"/>
      <c r="I1" s="203"/>
    </row>
    <row r="2" spans="2:9" ht="11.25">
      <c r="B2" s="519" t="e">
        <f>CONCATENATE("KAPITAŁ AKCYJNY (STRUKTURA) stan na dzień ",#REF!)</f>
        <v>#REF!</v>
      </c>
      <c r="C2" s="520"/>
      <c r="D2" s="520"/>
      <c r="E2" s="520"/>
      <c r="F2" s="520"/>
      <c r="G2" s="520"/>
      <c r="H2" s="520"/>
      <c r="I2" s="521"/>
    </row>
    <row r="3" spans="2:9" ht="45">
      <c r="B3" s="123" t="s">
        <v>366</v>
      </c>
      <c r="C3" s="102" t="s">
        <v>476</v>
      </c>
      <c r="D3" s="102" t="s">
        <v>477</v>
      </c>
      <c r="E3" s="102" t="s">
        <v>440</v>
      </c>
      <c r="F3" s="102" t="s">
        <v>367</v>
      </c>
      <c r="G3" s="102" t="s">
        <v>478</v>
      </c>
      <c r="H3" s="102" t="s">
        <v>479</v>
      </c>
      <c r="I3" s="102" t="s">
        <v>486</v>
      </c>
    </row>
    <row r="4" spans="2:13" ht="11.25">
      <c r="B4" s="230" t="s">
        <v>487</v>
      </c>
      <c r="C4" s="231" t="s">
        <v>372</v>
      </c>
      <c r="D4" s="231" t="s">
        <v>372</v>
      </c>
      <c r="E4" s="175">
        <v>800000</v>
      </c>
      <c r="F4" s="175">
        <v>496</v>
      </c>
      <c r="G4" s="231"/>
      <c r="H4" s="231" t="s">
        <v>375</v>
      </c>
      <c r="I4" s="231" t="s">
        <v>375</v>
      </c>
      <c r="M4" s="229"/>
    </row>
    <row r="5" spans="2:13" ht="11.25">
      <c r="B5" s="230" t="s">
        <v>488</v>
      </c>
      <c r="C5" s="231" t="s">
        <v>372</v>
      </c>
      <c r="D5" s="231" t="s">
        <v>372</v>
      </c>
      <c r="E5" s="175">
        <v>5635316</v>
      </c>
      <c r="F5" s="175">
        <v>3494</v>
      </c>
      <c r="G5" s="231" t="s">
        <v>373</v>
      </c>
      <c r="H5" s="231" t="s">
        <v>376</v>
      </c>
      <c r="I5" s="231" t="s">
        <v>376</v>
      </c>
      <c r="M5" s="229"/>
    </row>
    <row r="6" spans="2:13" ht="11.25">
      <c r="B6" s="230" t="s">
        <v>489</v>
      </c>
      <c r="C6" s="231" t="s">
        <v>372</v>
      </c>
      <c r="D6" s="231" t="s">
        <v>372</v>
      </c>
      <c r="E6" s="175">
        <v>12764684</v>
      </c>
      <c r="F6" s="175">
        <v>7914</v>
      </c>
      <c r="G6" s="231" t="s">
        <v>373</v>
      </c>
      <c r="H6" s="231" t="s">
        <v>377</v>
      </c>
      <c r="I6" s="231" t="s">
        <v>377</v>
      </c>
      <c r="M6" s="229"/>
    </row>
    <row r="7" spans="2:13" ht="11.25">
      <c r="B7" s="230" t="s">
        <v>368</v>
      </c>
      <c r="C7" s="231" t="s">
        <v>372</v>
      </c>
      <c r="D7" s="231" t="s">
        <v>372</v>
      </c>
      <c r="E7" s="175">
        <v>6724380</v>
      </c>
      <c r="F7" s="175">
        <v>4169</v>
      </c>
      <c r="G7" s="231" t="s">
        <v>374</v>
      </c>
      <c r="H7" s="231" t="s">
        <v>378</v>
      </c>
      <c r="I7" s="231" t="s">
        <v>378</v>
      </c>
      <c r="M7" s="229"/>
    </row>
    <row r="8" spans="2:9" ht="11.25">
      <c r="B8" s="230" t="s">
        <v>504</v>
      </c>
      <c r="C8" s="231" t="s">
        <v>372</v>
      </c>
      <c r="D8" s="231" t="s">
        <v>372</v>
      </c>
      <c r="E8" s="175">
        <v>30839464</v>
      </c>
      <c r="F8" s="175">
        <f>19121</f>
        <v>19121</v>
      </c>
      <c r="G8" s="231" t="s">
        <v>374</v>
      </c>
      <c r="H8" s="231" t="s">
        <v>610</v>
      </c>
      <c r="I8" s="231" t="s">
        <v>610</v>
      </c>
    </row>
    <row r="9" spans="2:9" ht="11.25">
      <c r="B9" s="230" t="s">
        <v>597</v>
      </c>
      <c r="C9" s="231" t="s">
        <v>372</v>
      </c>
      <c r="D9" s="231" t="s">
        <v>372</v>
      </c>
      <c r="E9" s="175">
        <v>5676383</v>
      </c>
      <c r="F9" s="175">
        <v>3519</v>
      </c>
      <c r="G9" s="231" t="s">
        <v>373</v>
      </c>
      <c r="H9" s="231" t="s">
        <v>605</v>
      </c>
      <c r="I9" s="231" t="s">
        <v>606</v>
      </c>
    </row>
    <row r="10" spans="2:9" ht="11.25" hidden="1">
      <c r="B10" s="232"/>
      <c r="C10" s="231"/>
      <c r="D10" s="231"/>
      <c r="E10" s="175"/>
      <c r="F10" s="175"/>
      <c r="G10" s="231"/>
      <c r="H10" s="231"/>
      <c r="I10" s="231"/>
    </row>
    <row r="11" spans="2:14" ht="11.25">
      <c r="B11" s="517" t="s">
        <v>369</v>
      </c>
      <c r="C11" s="518"/>
      <c r="D11" s="518"/>
      <c r="E11" s="233">
        <f>SUM(E4:E10)</f>
        <v>62440227</v>
      </c>
      <c r="F11" s="234"/>
      <c r="G11" s="522"/>
      <c r="H11" s="523"/>
      <c r="I11" s="524"/>
      <c r="N11" s="229"/>
    </row>
    <row r="12" spans="2:14" ht="11.25">
      <c r="B12" s="517" t="s">
        <v>506</v>
      </c>
      <c r="C12" s="518"/>
      <c r="D12" s="518"/>
      <c r="E12" s="235"/>
      <c r="F12" s="234">
        <f>SUM(F4:F10)</f>
        <v>38713</v>
      </c>
      <c r="G12" s="525"/>
      <c r="H12" s="526"/>
      <c r="I12" s="527"/>
      <c r="L12" s="203" t="s">
        <v>629</v>
      </c>
      <c r="N12" s="203" t="str">
        <f>IF(F12=Pasywa!G5,"ok.","błąd")</f>
        <v>ok.</v>
      </c>
    </row>
    <row r="13" spans="2:9" ht="11.25">
      <c r="B13" s="517" t="s">
        <v>371</v>
      </c>
      <c r="C13" s="518"/>
      <c r="D13" s="518"/>
      <c r="E13" s="235"/>
      <c r="F13" s="236">
        <f>F12*1000/E11</f>
        <v>0.6200009490676579</v>
      </c>
      <c r="G13" s="528"/>
      <c r="H13" s="529"/>
      <c r="I13" s="530"/>
    </row>
    <row r="14" spans="2:9" ht="11.25">
      <c r="B14" s="203"/>
      <c r="C14" s="203"/>
      <c r="D14" s="203"/>
      <c r="E14" s="203"/>
      <c r="F14" s="203"/>
      <c r="G14" s="203"/>
      <c r="H14" s="203"/>
      <c r="I14" s="203"/>
    </row>
    <row r="15" spans="2:9" ht="11.25">
      <c r="B15" s="203"/>
      <c r="C15" s="203"/>
      <c r="D15" s="203"/>
      <c r="E15" s="203"/>
      <c r="F15" s="203"/>
      <c r="G15" s="203"/>
      <c r="H15" s="203"/>
      <c r="I15" s="203"/>
    </row>
    <row r="16" spans="2:9" ht="11.25">
      <c r="B16" s="519" t="e">
        <f>CONCATENATE("KAPITAŁ AKCYJNY (STRUKTURA) stan na dzień ",#REF!)</f>
        <v>#REF!</v>
      </c>
      <c r="C16" s="520"/>
      <c r="D16" s="520"/>
      <c r="E16" s="520"/>
      <c r="F16" s="520"/>
      <c r="G16" s="520"/>
      <c r="H16" s="520"/>
      <c r="I16" s="521"/>
    </row>
    <row r="17" spans="2:9" ht="45">
      <c r="B17" s="123" t="s">
        <v>366</v>
      </c>
      <c r="C17" s="102" t="s">
        <v>476</v>
      </c>
      <c r="D17" s="102" t="s">
        <v>477</v>
      </c>
      <c r="E17" s="102" t="s">
        <v>440</v>
      </c>
      <c r="F17" s="102" t="s">
        <v>367</v>
      </c>
      <c r="G17" s="102" t="s">
        <v>478</v>
      </c>
      <c r="H17" s="102" t="s">
        <v>479</v>
      </c>
      <c r="I17" s="102" t="s">
        <v>486</v>
      </c>
    </row>
    <row r="18" spans="2:9" ht="11.25">
      <c r="B18" s="230" t="s">
        <v>487</v>
      </c>
      <c r="C18" s="231" t="s">
        <v>372</v>
      </c>
      <c r="D18" s="231" t="s">
        <v>372</v>
      </c>
      <c r="E18" s="175">
        <v>800000</v>
      </c>
      <c r="F18" s="175">
        <v>496</v>
      </c>
      <c r="G18" s="231"/>
      <c r="H18" s="231" t="s">
        <v>375</v>
      </c>
      <c r="I18" s="231" t="s">
        <v>375</v>
      </c>
    </row>
    <row r="19" spans="2:9" ht="11.25">
      <c r="B19" s="230" t="s">
        <v>488</v>
      </c>
      <c r="C19" s="231" t="s">
        <v>372</v>
      </c>
      <c r="D19" s="231" t="s">
        <v>372</v>
      </c>
      <c r="E19" s="175">
        <v>5635316</v>
      </c>
      <c r="F19" s="175">
        <v>3494</v>
      </c>
      <c r="G19" s="231" t="s">
        <v>373</v>
      </c>
      <c r="H19" s="231" t="s">
        <v>376</v>
      </c>
      <c r="I19" s="231" t="s">
        <v>376</v>
      </c>
    </row>
    <row r="20" spans="2:9" ht="11.25">
      <c r="B20" s="230" t="s">
        <v>489</v>
      </c>
      <c r="C20" s="231" t="s">
        <v>372</v>
      </c>
      <c r="D20" s="231" t="s">
        <v>372</v>
      </c>
      <c r="E20" s="175">
        <v>12764684</v>
      </c>
      <c r="F20" s="175">
        <v>7914</v>
      </c>
      <c r="G20" s="231" t="s">
        <v>373</v>
      </c>
      <c r="H20" s="231" t="s">
        <v>377</v>
      </c>
      <c r="I20" s="231" t="s">
        <v>377</v>
      </c>
    </row>
    <row r="21" spans="2:9" ht="11.25">
      <c r="B21" s="230" t="s">
        <v>368</v>
      </c>
      <c r="C21" s="231" t="s">
        <v>372</v>
      </c>
      <c r="D21" s="231" t="s">
        <v>372</v>
      </c>
      <c r="E21" s="175">
        <v>6724380</v>
      </c>
      <c r="F21" s="175">
        <v>4169</v>
      </c>
      <c r="G21" s="231" t="s">
        <v>374</v>
      </c>
      <c r="H21" s="231" t="s">
        <v>378</v>
      </c>
      <c r="I21" s="231" t="s">
        <v>378</v>
      </c>
    </row>
    <row r="22" spans="2:9" ht="11.25">
      <c r="B22" s="230" t="s">
        <v>504</v>
      </c>
      <c r="C22" s="231" t="s">
        <v>372</v>
      </c>
      <c r="D22" s="231" t="s">
        <v>372</v>
      </c>
      <c r="E22" s="175">
        <v>30839464</v>
      </c>
      <c r="F22" s="175">
        <f>19121</f>
        <v>19121</v>
      </c>
      <c r="G22" s="231" t="s">
        <v>374</v>
      </c>
      <c r="H22" s="231" t="s">
        <v>610</v>
      </c>
      <c r="I22" s="231" t="s">
        <v>610</v>
      </c>
    </row>
    <row r="23" spans="2:9" ht="11.25">
      <c r="B23" s="230" t="s">
        <v>597</v>
      </c>
      <c r="C23" s="231" t="s">
        <v>372</v>
      </c>
      <c r="D23" s="231" t="s">
        <v>372</v>
      </c>
      <c r="E23" s="175">
        <v>5676383</v>
      </c>
      <c r="F23" s="175">
        <v>3519</v>
      </c>
      <c r="G23" s="231" t="s">
        <v>373</v>
      </c>
      <c r="H23" s="231" t="s">
        <v>605</v>
      </c>
      <c r="I23" s="231" t="s">
        <v>606</v>
      </c>
    </row>
    <row r="24" spans="2:9" ht="11.25" hidden="1">
      <c r="B24" s="232"/>
      <c r="C24" s="231"/>
      <c r="D24" s="231"/>
      <c r="E24" s="175"/>
      <c r="F24" s="175"/>
      <c r="G24" s="231"/>
      <c r="H24" s="231"/>
      <c r="I24" s="231"/>
    </row>
    <row r="25" spans="2:9" ht="11.25">
      <c r="B25" s="517" t="s">
        <v>369</v>
      </c>
      <c r="C25" s="518"/>
      <c r="D25" s="518"/>
      <c r="E25" s="233">
        <f>SUM(E18:E24)</f>
        <v>62440227</v>
      </c>
      <c r="F25" s="234"/>
      <c r="G25" s="522"/>
      <c r="H25" s="523"/>
      <c r="I25" s="524"/>
    </row>
    <row r="26" spans="2:14" ht="11.25">
      <c r="B26" s="517" t="s">
        <v>506</v>
      </c>
      <c r="C26" s="518"/>
      <c r="D26" s="518"/>
      <c r="E26" s="235"/>
      <c r="F26" s="234">
        <f>SUM(F18:F24)</f>
        <v>38713</v>
      </c>
      <c r="G26" s="525"/>
      <c r="H26" s="526"/>
      <c r="I26" s="527"/>
      <c r="L26" s="203" t="s">
        <v>629</v>
      </c>
      <c r="N26" s="203" t="str">
        <f>IF(F26=Pasywa!H5,"ok.","błąd")</f>
        <v>ok.</v>
      </c>
    </row>
    <row r="27" spans="2:9" ht="11.25">
      <c r="B27" s="517" t="s">
        <v>371</v>
      </c>
      <c r="C27" s="518"/>
      <c r="D27" s="518"/>
      <c r="E27" s="235"/>
      <c r="F27" s="236">
        <f>F26*1000/E25</f>
        <v>0.6200009490676579</v>
      </c>
      <c r="G27" s="528"/>
      <c r="H27" s="529"/>
      <c r="I27" s="530"/>
    </row>
    <row r="28" spans="2:9" ht="11.25">
      <c r="B28" s="203"/>
      <c r="C28" s="203"/>
      <c r="D28" s="203"/>
      <c r="E28" s="203"/>
      <c r="F28" s="203"/>
      <c r="G28" s="203"/>
      <c r="H28" s="203"/>
      <c r="I28" s="203"/>
    </row>
    <row r="29" spans="2:9" ht="11.25">
      <c r="B29" s="203"/>
      <c r="C29" s="203"/>
      <c r="D29" s="203"/>
      <c r="E29" s="203"/>
      <c r="F29" s="203"/>
      <c r="G29" s="203"/>
      <c r="H29" s="203"/>
      <c r="I29" s="203"/>
    </row>
    <row r="30" spans="2:9" ht="11.25">
      <c r="B30" s="203"/>
      <c r="C30" s="203"/>
      <c r="D30" s="203"/>
      <c r="E30" s="229"/>
      <c r="F30" s="229"/>
      <c r="G30" s="203"/>
      <c r="H30" s="203"/>
      <c r="I30" s="169"/>
    </row>
    <row r="31" spans="2:9" ht="11.25">
      <c r="B31" s="203"/>
      <c r="C31" s="203"/>
      <c r="D31" s="203"/>
      <c r="E31" s="229"/>
      <c r="F31" s="203"/>
      <c r="G31" s="203"/>
      <c r="H31" s="203"/>
      <c r="I31" s="169"/>
    </row>
    <row r="32" spans="2:9" ht="11.25">
      <c r="B32" s="203"/>
      <c r="C32" s="203"/>
      <c r="D32" s="203"/>
      <c r="E32" s="229"/>
      <c r="F32" s="203"/>
      <c r="G32" s="203"/>
      <c r="H32" s="203"/>
      <c r="I32" s="203"/>
    </row>
    <row r="33" s="203" customFormat="1" ht="11.25">
      <c r="E33" s="229"/>
    </row>
    <row r="34" s="203" customFormat="1" ht="11.25"/>
    <row r="35" s="203" customFormat="1" ht="11.25"/>
    <row r="36" s="203" customFormat="1" ht="11.25"/>
    <row r="37" s="203" customFormat="1" ht="11.25"/>
    <row r="38" s="203" customFormat="1" ht="11.25"/>
    <row r="39" s="203" customFormat="1" ht="11.25"/>
    <row r="40" s="203" customFormat="1" ht="11.25"/>
    <row r="41" s="203" customFormat="1" ht="11.25"/>
    <row r="42" s="203" customFormat="1" ht="11.25"/>
  </sheetData>
  <sheetProtection/>
  <mergeCells count="10">
    <mergeCell ref="B26:D26"/>
    <mergeCell ref="B27:D27"/>
    <mergeCell ref="B2:I2"/>
    <mergeCell ref="B11:D11"/>
    <mergeCell ref="B12:D12"/>
    <mergeCell ref="B13:D13"/>
    <mergeCell ref="B16:I16"/>
    <mergeCell ref="B25:D25"/>
    <mergeCell ref="G11:I13"/>
    <mergeCell ref="G25:I27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5">
    <pageSetUpPr fitToPage="1"/>
  </sheetPr>
  <dimension ref="B2:I27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4" width="3.421875" style="5" customWidth="1"/>
    <col min="5" max="5" width="42.00390625" style="5" customWidth="1"/>
    <col min="6" max="6" width="6.57421875" style="5" customWidth="1"/>
    <col min="7" max="8" width="11.7109375" style="5" customWidth="1"/>
    <col min="9" max="9" width="3.8515625" style="3" customWidth="1"/>
    <col min="10" max="16384" width="9.140625" style="3" customWidth="1"/>
  </cols>
  <sheetData>
    <row r="2" spans="2:8" ht="12.75">
      <c r="B2" s="440" t="s">
        <v>155</v>
      </c>
      <c r="C2" s="440"/>
      <c r="D2" s="440"/>
      <c r="E2" s="440"/>
      <c r="F2" s="409" t="s">
        <v>152</v>
      </c>
      <c r="G2" s="47" t="s">
        <v>863</v>
      </c>
      <c r="H2" s="47" t="s">
        <v>810</v>
      </c>
    </row>
    <row r="3" spans="2:8" s="4" customFormat="1" ht="12.75">
      <c r="B3" s="49" t="s">
        <v>129</v>
      </c>
      <c r="C3" s="49" t="s">
        <v>691</v>
      </c>
      <c r="D3" s="49"/>
      <c r="E3" s="49"/>
      <c r="F3" s="50"/>
      <c r="G3" s="51">
        <v>361324</v>
      </c>
      <c r="H3" s="51">
        <v>411435</v>
      </c>
    </row>
    <row r="4" spans="2:8" ht="12.75">
      <c r="B4" s="52"/>
      <c r="C4" s="53" t="s">
        <v>144</v>
      </c>
      <c r="D4" s="54" t="s">
        <v>153</v>
      </c>
      <c r="E4" s="55"/>
      <c r="F4" s="56"/>
      <c r="G4" s="57">
        <v>0</v>
      </c>
      <c r="H4" s="403">
        <v>0</v>
      </c>
    </row>
    <row r="5" spans="2:8" ht="12.75">
      <c r="B5" s="52"/>
      <c r="C5" s="53" t="s">
        <v>145</v>
      </c>
      <c r="D5" s="54" t="s">
        <v>612</v>
      </c>
      <c r="E5" s="55"/>
      <c r="F5" s="56">
        <v>1</v>
      </c>
      <c r="G5" s="57">
        <v>232</v>
      </c>
      <c r="H5" s="403">
        <v>227</v>
      </c>
    </row>
    <row r="6" spans="2:8" ht="12.75">
      <c r="B6" s="52"/>
      <c r="C6" s="53" t="s">
        <v>146</v>
      </c>
      <c r="D6" s="54" t="s">
        <v>154</v>
      </c>
      <c r="E6" s="55"/>
      <c r="F6" s="56">
        <v>2</v>
      </c>
      <c r="G6" s="57">
        <v>1363</v>
      </c>
      <c r="H6" s="403">
        <v>1469</v>
      </c>
    </row>
    <row r="7" spans="2:8" ht="12.75">
      <c r="B7" s="52"/>
      <c r="C7" s="53" t="s">
        <v>147</v>
      </c>
      <c r="D7" s="54" t="s">
        <v>103</v>
      </c>
      <c r="E7" s="55"/>
      <c r="F7" s="56">
        <v>3</v>
      </c>
      <c r="G7" s="57">
        <v>233323</v>
      </c>
      <c r="H7" s="403">
        <v>239616</v>
      </c>
    </row>
    <row r="8" spans="2:8" ht="12.75">
      <c r="B8" s="52"/>
      <c r="C8" s="53" t="s">
        <v>150</v>
      </c>
      <c r="D8" s="54" t="s">
        <v>104</v>
      </c>
      <c r="E8" s="55"/>
      <c r="F8" s="56">
        <v>4</v>
      </c>
      <c r="G8" s="57">
        <v>91227</v>
      </c>
      <c r="H8" s="403">
        <v>135130</v>
      </c>
    </row>
    <row r="9" spans="2:8" ht="12.75">
      <c r="B9" s="52"/>
      <c r="C9" s="53" t="s">
        <v>151</v>
      </c>
      <c r="D9" s="438" t="s">
        <v>631</v>
      </c>
      <c r="E9" s="439"/>
      <c r="F9" s="56"/>
      <c r="G9" s="57">
        <v>16441</v>
      </c>
      <c r="H9" s="403">
        <v>17433</v>
      </c>
    </row>
    <row r="10" spans="2:8" ht="12.75">
      <c r="B10" s="52"/>
      <c r="C10" s="53" t="s">
        <v>288</v>
      </c>
      <c r="D10" s="54" t="s">
        <v>565</v>
      </c>
      <c r="E10" s="55"/>
      <c r="F10" s="56"/>
      <c r="G10" s="57">
        <v>35</v>
      </c>
      <c r="H10" s="403">
        <v>30</v>
      </c>
    </row>
    <row r="11" spans="2:8" ht="12.75">
      <c r="B11" s="52"/>
      <c r="C11" s="53" t="s">
        <v>632</v>
      </c>
      <c r="D11" s="54" t="s">
        <v>177</v>
      </c>
      <c r="E11" s="55"/>
      <c r="F11" s="56"/>
      <c r="G11" s="57">
        <v>3273</v>
      </c>
      <c r="H11" s="403">
        <v>2859</v>
      </c>
    </row>
    <row r="12" spans="2:8" ht="12.75">
      <c r="B12" s="52"/>
      <c r="C12" s="53" t="s">
        <v>690</v>
      </c>
      <c r="D12" s="54" t="s">
        <v>415</v>
      </c>
      <c r="E12" s="55"/>
      <c r="F12" s="56" t="s">
        <v>864</v>
      </c>
      <c r="G12" s="57">
        <v>15430</v>
      </c>
      <c r="H12" s="403">
        <v>14671</v>
      </c>
    </row>
    <row r="13" spans="2:8" ht="7.5" customHeight="1">
      <c r="B13" s="58"/>
      <c r="C13" s="59"/>
      <c r="D13" s="59"/>
      <c r="E13" s="59"/>
      <c r="F13" s="59"/>
      <c r="G13" s="59"/>
      <c r="H13" s="60"/>
    </row>
    <row r="14" spans="2:8" s="4" customFormat="1" ht="12.75">
      <c r="B14" s="49" t="s">
        <v>156</v>
      </c>
      <c r="C14" s="49" t="s">
        <v>598</v>
      </c>
      <c r="D14" s="49"/>
      <c r="E14" s="49"/>
      <c r="F14" s="50"/>
      <c r="G14" s="51">
        <v>325366</v>
      </c>
      <c r="H14" s="51">
        <v>220705</v>
      </c>
    </row>
    <row r="15" spans="2:8" ht="12.75">
      <c r="B15" s="52"/>
      <c r="C15" s="53" t="s">
        <v>144</v>
      </c>
      <c r="D15" s="54" t="s">
        <v>157</v>
      </c>
      <c r="E15" s="55"/>
      <c r="F15" s="56">
        <v>5</v>
      </c>
      <c r="G15" s="57">
        <v>255005</v>
      </c>
      <c r="H15" s="404">
        <v>149048</v>
      </c>
    </row>
    <row r="16" spans="2:8" ht="12.75">
      <c r="B16" s="52"/>
      <c r="C16" s="53" t="s">
        <v>145</v>
      </c>
      <c r="D16" s="54" t="s">
        <v>566</v>
      </c>
      <c r="E16" s="55"/>
      <c r="F16" s="56"/>
      <c r="G16" s="57">
        <v>0</v>
      </c>
      <c r="H16" s="404">
        <v>1017</v>
      </c>
    </row>
    <row r="17" spans="2:8" ht="22.5" customHeight="1">
      <c r="B17" s="52"/>
      <c r="C17" s="53" t="s">
        <v>146</v>
      </c>
      <c r="D17" s="438" t="s">
        <v>809</v>
      </c>
      <c r="E17" s="439"/>
      <c r="F17" s="56"/>
      <c r="G17" s="57">
        <v>29</v>
      </c>
      <c r="H17" s="404">
        <v>31</v>
      </c>
    </row>
    <row r="18" spans="2:8" ht="12.75" customHeight="1">
      <c r="B18" s="52"/>
      <c r="C18" s="61" t="s">
        <v>147</v>
      </c>
      <c r="D18" s="438" t="s">
        <v>328</v>
      </c>
      <c r="E18" s="439"/>
      <c r="F18" s="56"/>
      <c r="G18" s="57">
        <v>28361</v>
      </c>
      <c r="H18" s="404">
        <v>10511</v>
      </c>
    </row>
    <row r="19" spans="2:8" ht="12.75" customHeight="1">
      <c r="B19" s="52"/>
      <c r="C19" s="61" t="s">
        <v>150</v>
      </c>
      <c r="D19" s="437" t="s">
        <v>194</v>
      </c>
      <c r="E19" s="437"/>
      <c r="F19" s="56"/>
      <c r="G19" s="57">
        <v>39491</v>
      </c>
      <c r="H19" s="404">
        <v>59008</v>
      </c>
    </row>
    <row r="20" spans="2:8" ht="12.75" customHeight="1">
      <c r="B20" s="52"/>
      <c r="C20" s="61" t="s">
        <v>151</v>
      </c>
      <c r="D20" s="437" t="s">
        <v>411</v>
      </c>
      <c r="E20" s="437"/>
      <c r="F20" s="56"/>
      <c r="G20" s="57">
        <v>2480</v>
      </c>
      <c r="H20" s="404">
        <v>1090</v>
      </c>
    </row>
    <row r="21" spans="2:8" ht="7.5" customHeight="1">
      <c r="B21" s="58"/>
      <c r="C21" s="59"/>
      <c r="D21" s="59"/>
      <c r="E21" s="59"/>
      <c r="F21" s="59"/>
      <c r="G21" s="59"/>
      <c r="H21" s="60"/>
    </row>
    <row r="22" spans="2:8" s="4" customFormat="1" ht="12.75">
      <c r="B22" s="49" t="s">
        <v>412</v>
      </c>
      <c r="C22" s="62"/>
      <c r="D22" s="63"/>
      <c r="E22" s="64"/>
      <c r="F22" s="50"/>
      <c r="G22" s="51">
        <v>686690</v>
      </c>
      <c r="H22" s="51">
        <v>632140</v>
      </c>
    </row>
    <row r="23" spans="2:8" ht="12.75">
      <c r="B23" s="8"/>
      <c r="C23" s="8"/>
      <c r="D23" s="7"/>
      <c r="E23" s="1"/>
      <c r="F23" s="8"/>
      <c r="G23" s="8"/>
      <c r="H23" s="8"/>
    </row>
    <row r="24" spans="2:8" ht="12.75">
      <c r="B24" s="8"/>
      <c r="C24" s="8"/>
      <c r="D24" s="7"/>
      <c r="E24" s="1"/>
      <c r="F24" s="8"/>
      <c r="G24" s="8"/>
      <c r="H24" s="8"/>
    </row>
    <row r="25" spans="2:9" ht="12.75">
      <c r="B25" s="8"/>
      <c r="C25" s="8"/>
      <c r="D25" s="7"/>
      <c r="E25" s="1"/>
      <c r="F25" s="8"/>
      <c r="G25" s="8"/>
      <c r="H25" s="8"/>
      <c r="I25" s="8"/>
    </row>
    <row r="26" spans="2:9" ht="12.75">
      <c r="B26" s="8"/>
      <c r="C26" s="8"/>
      <c r="D26" s="7"/>
      <c r="E26" s="1"/>
      <c r="F26" s="8"/>
      <c r="G26" s="8"/>
      <c r="H26" s="8"/>
      <c r="I26" s="8"/>
    </row>
    <row r="27" spans="2:9" ht="12.75">
      <c r="B27" s="8"/>
      <c r="C27" s="8"/>
      <c r="D27" s="7"/>
      <c r="E27" s="1"/>
      <c r="F27" s="8"/>
      <c r="G27" s="17"/>
      <c r="H27" s="8"/>
      <c r="I27" s="8"/>
    </row>
    <row r="28" spans="2:9" ht="12.75">
      <c r="B28" s="8"/>
      <c r="C28" s="8"/>
      <c r="D28" s="7"/>
      <c r="E28" s="1"/>
      <c r="F28" s="8"/>
      <c r="G28" s="8"/>
      <c r="H28" s="8"/>
      <c r="I28" s="8"/>
    </row>
    <row r="29" spans="2:9" ht="12.75">
      <c r="B29" s="8"/>
      <c r="C29" s="8"/>
      <c r="D29" s="7"/>
      <c r="E29" s="1"/>
      <c r="F29" s="8"/>
      <c r="G29" s="8"/>
      <c r="H29" s="8"/>
      <c r="I29" s="8"/>
    </row>
    <row r="30" spans="2:8" ht="12.75">
      <c r="B30" s="8"/>
      <c r="C30" s="8"/>
      <c r="D30" s="7"/>
      <c r="E30" s="1"/>
      <c r="F30" s="8"/>
      <c r="G30" s="8"/>
      <c r="H30" s="8"/>
    </row>
    <row r="31" spans="2:8" ht="12.75">
      <c r="B31" s="8"/>
      <c r="C31" s="8"/>
      <c r="D31" s="7"/>
      <c r="E31" s="1"/>
      <c r="F31" s="8"/>
      <c r="G31" s="8"/>
      <c r="H31" s="8"/>
    </row>
    <row r="32" spans="2:8" ht="12.75">
      <c r="B32" s="8"/>
      <c r="C32" s="8"/>
      <c r="D32" s="7"/>
      <c r="E32" s="1"/>
      <c r="F32" s="8"/>
      <c r="G32" s="8"/>
      <c r="H32" s="8"/>
    </row>
    <row r="33" spans="2:8" ht="12.75">
      <c r="B33" s="8"/>
      <c r="C33" s="8"/>
      <c r="D33" s="7"/>
      <c r="E33" s="1"/>
      <c r="F33" s="8"/>
      <c r="G33" s="8"/>
      <c r="H33" s="8"/>
    </row>
    <row r="34" spans="2:8" ht="12.75">
      <c r="B34" s="8"/>
      <c r="C34" s="8"/>
      <c r="D34" s="7"/>
      <c r="E34" s="1"/>
      <c r="F34" s="8"/>
      <c r="G34" s="8"/>
      <c r="H34" s="8"/>
    </row>
    <row r="35" spans="2:8" ht="12.75">
      <c r="B35" s="8"/>
      <c r="C35" s="8"/>
      <c r="D35" s="7"/>
      <c r="E35" s="1"/>
      <c r="F35" s="8"/>
      <c r="G35" s="8"/>
      <c r="H35" s="8"/>
    </row>
    <row r="36" spans="2:8" ht="12.75">
      <c r="B36" s="8"/>
      <c r="C36" s="8"/>
      <c r="D36" s="7"/>
      <c r="E36" s="1"/>
      <c r="F36" s="8"/>
      <c r="G36" s="8"/>
      <c r="H36" s="8"/>
    </row>
    <row r="37" spans="2:8" ht="12.75">
      <c r="B37" s="8"/>
      <c r="C37" s="8"/>
      <c r="D37" s="7"/>
      <c r="E37" s="1"/>
      <c r="F37" s="8"/>
      <c r="G37" s="8"/>
      <c r="H37" s="8"/>
    </row>
    <row r="38" spans="2:8" ht="12.75">
      <c r="B38" s="8"/>
      <c r="C38" s="8"/>
      <c r="D38" s="7"/>
      <c r="E38" s="1"/>
      <c r="F38" s="8"/>
      <c r="G38" s="8"/>
      <c r="H38" s="8"/>
    </row>
    <row r="39" spans="2:8" ht="12.75">
      <c r="B39" s="8"/>
      <c r="C39" s="8"/>
      <c r="D39" s="7"/>
      <c r="E39" s="1"/>
      <c r="F39" s="8"/>
      <c r="G39" s="8"/>
      <c r="H39" s="8"/>
    </row>
    <row r="40" spans="2:8" ht="12.75">
      <c r="B40" s="8"/>
      <c r="C40" s="8"/>
      <c r="D40" s="7"/>
      <c r="E40" s="1"/>
      <c r="F40" s="8"/>
      <c r="G40" s="8"/>
      <c r="H40" s="8"/>
    </row>
    <row r="41" spans="2:8" ht="12.75">
      <c r="B41" s="8"/>
      <c r="C41" s="8"/>
      <c r="D41" s="7"/>
      <c r="E41" s="1"/>
      <c r="F41" s="8"/>
      <c r="G41" s="8"/>
      <c r="H41" s="8"/>
    </row>
    <row r="42" spans="2:8" ht="12.75">
      <c r="B42" s="8"/>
      <c r="C42" s="8"/>
      <c r="D42" s="7"/>
      <c r="E42" s="1"/>
      <c r="F42" s="8"/>
      <c r="G42" s="8"/>
      <c r="H42" s="8"/>
    </row>
    <row r="43" spans="2:8" ht="12.75">
      <c r="B43" s="8"/>
      <c r="C43" s="8"/>
      <c r="D43" s="7"/>
      <c r="E43" s="1"/>
      <c r="F43" s="8"/>
      <c r="G43" s="8"/>
      <c r="H43" s="8"/>
    </row>
    <row r="44" spans="2:8" ht="12.75">
      <c r="B44" s="8"/>
      <c r="C44" s="8"/>
      <c r="D44" s="7"/>
      <c r="E44" s="1"/>
      <c r="F44" s="8"/>
      <c r="G44" s="8"/>
      <c r="H44" s="8"/>
    </row>
    <row r="45" spans="2:8" ht="12.75">
      <c r="B45" s="8"/>
      <c r="C45" s="8"/>
      <c r="D45" s="7"/>
      <c r="E45" s="1"/>
      <c r="F45" s="8"/>
      <c r="G45" s="8"/>
      <c r="H45" s="8"/>
    </row>
    <row r="46" spans="2:8" ht="12.75">
      <c r="B46" s="8"/>
      <c r="C46" s="8"/>
      <c r="D46" s="7"/>
      <c r="E46" s="1"/>
      <c r="F46" s="8"/>
      <c r="G46" s="8"/>
      <c r="H46" s="8"/>
    </row>
    <row r="47" spans="2:8" ht="12.75">
      <c r="B47" s="8"/>
      <c r="C47" s="8"/>
      <c r="D47" s="7"/>
      <c r="E47" s="1"/>
      <c r="F47" s="8"/>
      <c r="G47" s="8"/>
      <c r="H47" s="8"/>
    </row>
    <row r="48" spans="2:8" ht="12.75">
      <c r="B48" s="8"/>
      <c r="C48" s="8"/>
      <c r="D48" s="7"/>
      <c r="E48" s="1"/>
      <c r="F48" s="8"/>
      <c r="G48" s="8"/>
      <c r="H48" s="8"/>
    </row>
    <row r="49" spans="2:8" ht="12.75">
      <c r="B49" s="8"/>
      <c r="C49" s="8"/>
      <c r="D49" s="7"/>
      <c r="E49" s="1"/>
      <c r="F49" s="8"/>
      <c r="G49" s="8"/>
      <c r="H49" s="8"/>
    </row>
    <row r="50" spans="2:8" ht="12.75">
      <c r="B50" s="8"/>
      <c r="C50" s="8"/>
      <c r="D50" s="7"/>
      <c r="E50" s="1"/>
      <c r="F50" s="8"/>
      <c r="G50" s="8"/>
      <c r="H50" s="8"/>
    </row>
    <row r="51" spans="2:8" ht="12.75">
      <c r="B51" s="8"/>
      <c r="C51" s="8"/>
      <c r="D51" s="7"/>
      <c r="E51" s="1"/>
      <c r="F51" s="8"/>
      <c r="G51" s="8"/>
      <c r="H51" s="8"/>
    </row>
    <row r="52" spans="2:8" ht="12.75">
      <c r="B52" s="8"/>
      <c r="C52" s="8"/>
      <c r="D52" s="7"/>
      <c r="E52" s="1"/>
      <c r="F52" s="8"/>
      <c r="G52" s="8"/>
      <c r="H52" s="8"/>
    </row>
    <row r="53" spans="2:8" ht="12.75">
      <c r="B53" s="8"/>
      <c r="C53" s="8"/>
      <c r="D53" s="7"/>
      <c r="E53" s="1"/>
      <c r="F53" s="8"/>
      <c r="G53" s="8"/>
      <c r="H53" s="8"/>
    </row>
    <row r="54" spans="2:8" ht="12.75">
      <c r="B54" s="8"/>
      <c r="C54" s="8"/>
      <c r="D54" s="7"/>
      <c r="E54" s="1"/>
      <c r="F54" s="8"/>
      <c r="G54" s="8"/>
      <c r="H54" s="8"/>
    </row>
    <row r="55" spans="2:8" ht="12.75">
      <c r="B55" s="8"/>
      <c r="C55" s="8"/>
      <c r="D55" s="7"/>
      <c r="E55" s="1"/>
      <c r="F55" s="8"/>
      <c r="G55" s="8"/>
      <c r="H55" s="8"/>
    </row>
    <row r="56" spans="2:8" ht="12.75">
      <c r="B56" s="8"/>
      <c r="C56" s="8"/>
      <c r="D56" s="7"/>
      <c r="E56" s="1"/>
      <c r="F56" s="8"/>
      <c r="G56" s="8"/>
      <c r="H56" s="8"/>
    </row>
    <row r="57" spans="2:8" ht="12.75">
      <c r="B57" s="8"/>
      <c r="C57" s="8"/>
      <c r="D57" s="7"/>
      <c r="E57" s="1"/>
      <c r="F57" s="8"/>
      <c r="G57" s="8"/>
      <c r="H57" s="8"/>
    </row>
    <row r="58" spans="2:8" ht="12.75">
      <c r="B58" s="8"/>
      <c r="C58" s="8"/>
      <c r="D58" s="7"/>
      <c r="E58" s="1"/>
      <c r="F58" s="8"/>
      <c r="G58" s="8"/>
      <c r="H58" s="8"/>
    </row>
    <row r="59" spans="2:8" ht="12.75">
      <c r="B59" s="8"/>
      <c r="C59" s="8"/>
      <c r="D59" s="7"/>
      <c r="E59" s="1"/>
      <c r="F59" s="8"/>
      <c r="G59" s="8"/>
      <c r="H59" s="8"/>
    </row>
    <row r="60" spans="2:8" ht="12.75">
      <c r="B60" s="8"/>
      <c r="C60" s="8"/>
      <c r="D60" s="7"/>
      <c r="E60" s="1"/>
      <c r="F60" s="8"/>
      <c r="G60" s="8"/>
      <c r="H60" s="8"/>
    </row>
    <row r="61" spans="2:8" ht="12.75">
      <c r="B61" s="8"/>
      <c r="C61" s="8"/>
      <c r="D61" s="7"/>
      <c r="E61" s="1"/>
      <c r="F61" s="8"/>
      <c r="G61" s="8"/>
      <c r="H61" s="8"/>
    </row>
    <row r="62" spans="2:8" ht="12.75">
      <c r="B62" s="8"/>
      <c r="C62" s="8"/>
      <c r="D62" s="7"/>
      <c r="E62" s="1"/>
      <c r="F62" s="8"/>
      <c r="G62" s="8"/>
      <c r="H62" s="8"/>
    </row>
    <row r="63" spans="2:8" ht="12.75">
      <c r="B63" s="8"/>
      <c r="C63" s="8"/>
      <c r="D63" s="7"/>
      <c r="E63" s="1"/>
      <c r="F63" s="8"/>
      <c r="G63" s="8"/>
      <c r="H63" s="8"/>
    </row>
    <row r="64" spans="2:8" ht="12.75">
      <c r="B64" s="8"/>
      <c r="C64" s="8"/>
      <c r="D64" s="7"/>
      <c r="E64" s="1"/>
      <c r="F64" s="8"/>
      <c r="G64" s="8"/>
      <c r="H64" s="8"/>
    </row>
    <row r="65" spans="2:8" ht="12.75">
      <c r="B65" s="8"/>
      <c r="C65" s="8"/>
      <c r="D65" s="7"/>
      <c r="E65" s="1"/>
      <c r="F65" s="8"/>
      <c r="G65" s="8"/>
      <c r="H65" s="8"/>
    </row>
    <row r="66" spans="2:8" ht="12.75">
      <c r="B66" s="8"/>
      <c r="C66" s="8"/>
      <c r="D66" s="7"/>
      <c r="E66" s="1"/>
      <c r="F66" s="8"/>
      <c r="G66" s="8"/>
      <c r="H66" s="8"/>
    </row>
    <row r="67" spans="2:8" ht="12.75">
      <c r="B67" s="8"/>
      <c r="C67" s="8"/>
      <c r="D67" s="7"/>
      <c r="E67" s="1"/>
      <c r="F67" s="8"/>
      <c r="G67" s="8"/>
      <c r="H67" s="8"/>
    </row>
    <row r="68" spans="2:8" ht="12.75">
      <c r="B68" s="8"/>
      <c r="C68" s="8"/>
      <c r="D68" s="7"/>
      <c r="E68" s="1"/>
      <c r="F68" s="8"/>
      <c r="G68" s="8"/>
      <c r="H68" s="8"/>
    </row>
    <row r="69" spans="2:8" ht="12.75">
      <c r="B69" s="8"/>
      <c r="C69" s="8"/>
      <c r="D69" s="7"/>
      <c r="E69" s="1"/>
      <c r="F69" s="8"/>
      <c r="G69" s="8"/>
      <c r="H69" s="8"/>
    </row>
    <row r="70" spans="2:8" ht="12.75">
      <c r="B70" s="8"/>
      <c r="C70" s="8"/>
      <c r="D70" s="7"/>
      <c r="E70" s="1"/>
      <c r="F70" s="8"/>
      <c r="G70" s="8"/>
      <c r="H70" s="8"/>
    </row>
    <row r="71" spans="2:8" ht="12.75">
      <c r="B71" s="8"/>
      <c r="C71" s="8"/>
      <c r="D71" s="7"/>
      <c r="E71" s="1"/>
      <c r="F71" s="8"/>
      <c r="G71" s="8"/>
      <c r="H71" s="8"/>
    </row>
    <row r="72" spans="2:8" ht="12.75">
      <c r="B72" s="8"/>
      <c r="C72" s="8"/>
      <c r="D72" s="7"/>
      <c r="E72" s="1"/>
      <c r="F72" s="8"/>
      <c r="G72" s="8"/>
      <c r="H72" s="8"/>
    </row>
    <row r="73" spans="2:8" ht="12.75">
      <c r="B73" s="8"/>
      <c r="C73" s="8"/>
      <c r="D73" s="7"/>
      <c r="E73" s="1"/>
      <c r="F73" s="8"/>
      <c r="G73" s="8"/>
      <c r="H73" s="8"/>
    </row>
    <row r="74" spans="2:8" ht="12.75">
      <c r="B74" s="8"/>
      <c r="C74" s="8"/>
      <c r="D74" s="7"/>
      <c r="E74" s="1"/>
      <c r="F74" s="8"/>
      <c r="G74" s="8"/>
      <c r="H74" s="8"/>
    </row>
    <row r="75" spans="2:8" ht="12.75">
      <c r="B75" s="8"/>
      <c r="C75" s="8"/>
      <c r="D75" s="7"/>
      <c r="E75" s="1"/>
      <c r="F75" s="8"/>
      <c r="G75" s="8"/>
      <c r="H75" s="8"/>
    </row>
    <row r="76" spans="2:8" ht="12.75">
      <c r="B76" s="8"/>
      <c r="C76" s="8"/>
      <c r="D76" s="7"/>
      <c r="E76" s="1"/>
      <c r="F76" s="8"/>
      <c r="G76" s="8"/>
      <c r="H76" s="8"/>
    </row>
    <row r="77" spans="2:8" ht="12.75">
      <c r="B77" s="8"/>
      <c r="C77" s="8"/>
      <c r="D77" s="7"/>
      <c r="E77" s="1"/>
      <c r="F77" s="8"/>
      <c r="G77" s="8"/>
      <c r="H77" s="8"/>
    </row>
    <row r="78" spans="2:8" ht="12.75">
      <c r="B78" s="8"/>
      <c r="C78" s="8"/>
      <c r="D78" s="7"/>
      <c r="E78" s="1"/>
      <c r="F78" s="8"/>
      <c r="G78" s="8"/>
      <c r="H78" s="8"/>
    </row>
    <row r="79" spans="2:8" ht="12.75">
      <c r="B79" s="8"/>
      <c r="C79" s="8"/>
      <c r="D79" s="7"/>
      <c r="E79" s="1"/>
      <c r="F79" s="8"/>
      <c r="G79" s="8"/>
      <c r="H79" s="8"/>
    </row>
    <row r="80" spans="2:8" ht="12.75">
      <c r="B80" s="8"/>
      <c r="C80" s="8"/>
      <c r="D80" s="7"/>
      <c r="E80" s="1"/>
      <c r="F80" s="8"/>
      <c r="G80" s="8"/>
      <c r="H80" s="8"/>
    </row>
    <row r="81" spans="2:8" ht="12.75">
      <c r="B81" s="8"/>
      <c r="C81" s="8"/>
      <c r="D81" s="7"/>
      <c r="E81" s="1"/>
      <c r="F81" s="8"/>
      <c r="G81" s="8"/>
      <c r="H81" s="8"/>
    </row>
    <row r="82" spans="2:8" ht="12.75">
      <c r="B82" s="8"/>
      <c r="C82" s="8"/>
      <c r="D82" s="7"/>
      <c r="E82" s="1"/>
      <c r="F82" s="8"/>
      <c r="G82" s="8"/>
      <c r="H82" s="8"/>
    </row>
    <row r="83" spans="2:8" ht="12.75">
      <c r="B83" s="8"/>
      <c r="C83" s="8"/>
      <c r="D83" s="7"/>
      <c r="E83" s="1"/>
      <c r="F83" s="8"/>
      <c r="G83" s="8"/>
      <c r="H83" s="8"/>
    </row>
    <row r="84" spans="2:8" ht="12.75">
      <c r="B84" s="8"/>
      <c r="C84" s="8"/>
      <c r="D84" s="7"/>
      <c r="E84" s="1"/>
      <c r="F84" s="8"/>
      <c r="G84" s="8"/>
      <c r="H84" s="8"/>
    </row>
    <row r="85" spans="2:8" ht="12.75">
      <c r="B85" s="8"/>
      <c r="C85" s="8"/>
      <c r="D85" s="7"/>
      <c r="E85" s="1"/>
      <c r="F85" s="8"/>
      <c r="G85" s="8"/>
      <c r="H85" s="8"/>
    </row>
    <row r="86" spans="2:8" ht="12.75">
      <c r="B86" s="8"/>
      <c r="C86" s="8"/>
      <c r="D86" s="7"/>
      <c r="E86" s="1"/>
      <c r="F86" s="8"/>
      <c r="G86" s="8"/>
      <c r="H86" s="8"/>
    </row>
    <row r="87" spans="2:8" ht="12.75">
      <c r="B87" s="8"/>
      <c r="C87" s="8"/>
      <c r="D87" s="7"/>
      <c r="E87" s="1"/>
      <c r="F87" s="8"/>
      <c r="G87" s="8"/>
      <c r="H87" s="8"/>
    </row>
    <row r="88" spans="2:8" ht="12.75">
      <c r="B88" s="8"/>
      <c r="C88" s="8"/>
      <c r="D88" s="7"/>
      <c r="E88" s="1"/>
      <c r="F88" s="8"/>
      <c r="G88" s="8"/>
      <c r="H88" s="8"/>
    </row>
    <row r="89" spans="2:8" ht="12.75">
      <c r="B89" s="8"/>
      <c r="C89" s="8"/>
      <c r="D89" s="7"/>
      <c r="E89" s="1"/>
      <c r="F89" s="8"/>
      <c r="G89" s="8"/>
      <c r="H89" s="8"/>
    </row>
    <row r="90" spans="2:8" ht="12.75">
      <c r="B90" s="8"/>
      <c r="C90" s="8"/>
      <c r="D90" s="7"/>
      <c r="E90" s="1"/>
      <c r="F90" s="8"/>
      <c r="G90" s="8"/>
      <c r="H90" s="8"/>
    </row>
    <row r="91" spans="2:8" ht="12.75">
      <c r="B91" s="8"/>
      <c r="C91" s="8"/>
      <c r="D91" s="7"/>
      <c r="E91" s="1"/>
      <c r="F91" s="8"/>
      <c r="G91" s="8"/>
      <c r="H91" s="8"/>
    </row>
    <row r="92" spans="2:8" ht="12.75">
      <c r="B92" s="8"/>
      <c r="C92" s="8"/>
      <c r="D92" s="7"/>
      <c r="E92" s="1"/>
      <c r="F92" s="8"/>
      <c r="G92" s="8"/>
      <c r="H92" s="8"/>
    </row>
    <row r="93" spans="2:8" ht="12.75">
      <c r="B93" s="8"/>
      <c r="C93" s="8"/>
      <c r="D93" s="7"/>
      <c r="E93" s="1"/>
      <c r="F93" s="8"/>
      <c r="G93" s="8"/>
      <c r="H93" s="8"/>
    </row>
    <row r="94" spans="2:8" ht="12.75">
      <c r="B94" s="8"/>
      <c r="C94" s="8"/>
      <c r="D94" s="7"/>
      <c r="E94" s="1"/>
      <c r="F94" s="8"/>
      <c r="G94" s="8"/>
      <c r="H94" s="8"/>
    </row>
    <row r="95" spans="2:8" ht="12.75">
      <c r="B95" s="8"/>
      <c r="C95" s="8"/>
      <c r="D95" s="7"/>
      <c r="E95" s="1"/>
      <c r="F95" s="8"/>
      <c r="G95" s="8"/>
      <c r="H95" s="8"/>
    </row>
    <row r="96" spans="2:8" ht="12.75">
      <c r="B96" s="8"/>
      <c r="C96" s="8"/>
      <c r="D96" s="7"/>
      <c r="E96" s="1"/>
      <c r="F96" s="8"/>
      <c r="G96" s="8"/>
      <c r="H96" s="8"/>
    </row>
    <row r="97" spans="2:8" ht="12.75">
      <c r="B97" s="8"/>
      <c r="C97" s="8"/>
      <c r="D97" s="7"/>
      <c r="E97" s="1"/>
      <c r="F97" s="8"/>
      <c r="G97" s="8"/>
      <c r="H97" s="8"/>
    </row>
    <row r="98" spans="2:8" ht="12.75">
      <c r="B98" s="8"/>
      <c r="C98" s="8"/>
      <c r="D98" s="7"/>
      <c r="E98" s="1"/>
      <c r="F98" s="8"/>
      <c r="G98" s="8"/>
      <c r="H98" s="8"/>
    </row>
    <row r="99" spans="2:8" ht="12.75">
      <c r="B99" s="8"/>
      <c r="C99" s="8"/>
      <c r="D99" s="7"/>
      <c r="E99" s="1"/>
      <c r="F99" s="8"/>
      <c r="G99" s="8"/>
      <c r="H99" s="8"/>
    </row>
    <row r="100" spans="2:8" ht="12.75">
      <c r="B100" s="8"/>
      <c r="C100" s="8"/>
      <c r="D100" s="7"/>
      <c r="E100" s="1"/>
      <c r="F100" s="8"/>
      <c r="G100" s="8"/>
      <c r="H100" s="8"/>
    </row>
    <row r="101" spans="2:8" ht="12.75">
      <c r="B101" s="8"/>
      <c r="C101" s="8"/>
      <c r="D101" s="7"/>
      <c r="E101" s="1"/>
      <c r="F101" s="8"/>
      <c r="G101" s="8"/>
      <c r="H101" s="8"/>
    </row>
    <row r="102" spans="2:8" ht="12.75">
      <c r="B102" s="8"/>
      <c r="C102" s="8"/>
      <c r="D102" s="7"/>
      <c r="E102" s="1"/>
      <c r="F102" s="8"/>
      <c r="G102" s="8"/>
      <c r="H102" s="8"/>
    </row>
    <row r="103" spans="2:8" ht="12.75">
      <c r="B103" s="8"/>
      <c r="C103" s="8"/>
      <c r="D103" s="7"/>
      <c r="E103" s="1"/>
      <c r="F103" s="8"/>
      <c r="G103" s="8"/>
      <c r="H103" s="8"/>
    </row>
    <row r="104" spans="2:8" ht="12.75">
      <c r="B104" s="8"/>
      <c r="C104" s="8"/>
      <c r="D104" s="7"/>
      <c r="E104" s="1"/>
      <c r="F104" s="8"/>
      <c r="G104" s="8"/>
      <c r="H104" s="8"/>
    </row>
    <row r="105" spans="2:8" ht="12.75">
      <c r="B105" s="8"/>
      <c r="C105" s="8"/>
      <c r="D105" s="7"/>
      <c r="E105" s="1"/>
      <c r="F105" s="8"/>
      <c r="G105" s="8"/>
      <c r="H105" s="8"/>
    </row>
    <row r="106" spans="2:8" ht="12.75">
      <c r="B106" s="8"/>
      <c r="C106" s="8"/>
      <c r="D106" s="7"/>
      <c r="E106" s="1"/>
      <c r="F106" s="8"/>
      <c r="G106" s="8"/>
      <c r="H106" s="8"/>
    </row>
    <row r="107" spans="2:8" ht="12.75">
      <c r="B107" s="8"/>
      <c r="C107" s="8"/>
      <c r="D107" s="7"/>
      <c r="E107" s="1"/>
      <c r="F107" s="8"/>
      <c r="G107" s="8"/>
      <c r="H107" s="8"/>
    </row>
    <row r="108" spans="2:8" ht="12.75">
      <c r="B108" s="8"/>
      <c r="C108" s="8"/>
      <c r="D108" s="7"/>
      <c r="E108" s="1"/>
      <c r="F108" s="8"/>
      <c r="G108" s="8"/>
      <c r="H108" s="8"/>
    </row>
    <row r="109" spans="2:8" ht="12.75">
      <c r="B109" s="8"/>
      <c r="C109" s="8"/>
      <c r="D109" s="7"/>
      <c r="E109" s="1"/>
      <c r="F109" s="8"/>
      <c r="G109" s="8"/>
      <c r="H109" s="8"/>
    </row>
    <row r="110" spans="2:8" ht="12.75">
      <c r="B110" s="8"/>
      <c r="C110" s="8"/>
      <c r="D110" s="7"/>
      <c r="E110" s="1"/>
      <c r="F110" s="8"/>
      <c r="G110" s="8"/>
      <c r="H110" s="8"/>
    </row>
    <row r="111" spans="2:8" ht="12.75">
      <c r="B111" s="8"/>
      <c r="C111" s="8"/>
      <c r="D111" s="7"/>
      <c r="E111" s="1"/>
      <c r="F111" s="8"/>
      <c r="G111" s="8"/>
      <c r="H111" s="8"/>
    </row>
    <row r="112" spans="2:8" ht="12.75">
      <c r="B112" s="8"/>
      <c r="C112" s="8"/>
      <c r="D112" s="7"/>
      <c r="E112" s="1"/>
      <c r="F112" s="8"/>
      <c r="G112" s="8"/>
      <c r="H112" s="8"/>
    </row>
    <row r="113" spans="2:8" ht="12.75">
      <c r="B113" s="8"/>
      <c r="C113" s="8"/>
      <c r="D113" s="7"/>
      <c r="E113" s="1"/>
      <c r="F113" s="8"/>
      <c r="G113" s="8"/>
      <c r="H113" s="8"/>
    </row>
    <row r="114" spans="2:8" ht="12.75">
      <c r="B114" s="8"/>
      <c r="C114" s="8"/>
      <c r="D114" s="7"/>
      <c r="E114" s="1"/>
      <c r="F114" s="8"/>
      <c r="G114" s="8"/>
      <c r="H114" s="8"/>
    </row>
    <row r="115" spans="2:8" ht="12.75">
      <c r="B115" s="8"/>
      <c r="C115" s="8"/>
      <c r="D115" s="7"/>
      <c r="E115" s="1"/>
      <c r="F115" s="8"/>
      <c r="G115" s="8"/>
      <c r="H115" s="8"/>
    </row>
    <row r="116" spans="2:8" ht="12.75">
      <c r="B116" s="8"/>
      <c r="C116" s="8"/>
      <c r="D116" s="7"/>
      <c r="E116" s="1"/>
      <c r="F116" s="8"/>
      <c r="G116" s="8"/>
      <c r="H116" s="8"/>
    </row>
    <row r="117" spans="2:8" ht="12.75">
      <c r="B117" s="8"/>
      <c r="C117" s="8"/>
      <c r="D117" s="7"/>
      <c r="E117" s="1"/>
      <c r="F117" s="8"/>
      <c r="G117" s="8"/>
      <c r="H117" s="8"/>
    </row>
    <row r="118" spans="2:8" ht="12.75">
      <c r="B118" s="8"/>
      <c r="C118" s="8"/>
      <c r="D118" s="7"/>
      <c r="E118" s="1"/>
      <c r="F118" s="8"/>
      <c r="G118" s="8"/>
      <c r="H118" s="8"/>
    </row>
    <row r="119" spans="2:8" ht="12.75">
      <c r="B119" s="8"/>
      <c r="C119" s="8"/>
      <c r="D119" s="7"/>
      <c r="E119" s="1"/>
      <c r="F119" s="8"/>
      <c r="G119" s="8"/>
      <c r="H119" s="8"/>
    </row>
    <row r="120" spans="2:8" ht="12.75">
      <c r="B120" s="8"/>
      <c r="C120" s="8"/>
      <c r="D120" s="7"/>
      <c r="E120" s="1"/>
      <c r="F120" s="8"/>
      <c r="G120" s="8"/>
      <c r="H120" s="8"/>
    </row>
    <row r="121" spans="2:8" ht="12.75">
      <c r="B121" s="8"/>
      <c r="C121" s="8"/>
      <c r="D121" s="7"/>
      <c r="E121" s="1"/>
      <c r="F121" s="8"/>
      <c r="G121" s="8"/>
      <c r="H121" s="8"/>
    </row>
    <row r="122" spans="2:8" ht="12.75">
      <c r="B122" s="8"/>
      <c r="C122" s="8"/>
      <c r="D122" s="7"/>
      <c r="E122" s="1"/>
      <c r="F122" s="8"/>
      <c r="G122" s="8"/>
      <c r="H122" s="8"/>
    </row>
    <row r="123" spans="2:8" ht="12.75">
      <c r="B123" s="8"/>
      <c r="C123" s="8"/>
      <c r="D123" s="7"/>
      <c r="E123" s="1"/>
      <c r="F123" s="8"/>
      <c r="G123" s="8"/>
      <c r="H123" s="8"/>
    </row>
    <row r="124" spans="2:8" ht="12.75">
      <c r="B124" s="8"/>
      <c r="C124" s="8"/>
      <c r="D124" s="7"/>
      <c r="E124" s="1"/>
      <c r="F124" s="8"/>
      <c r="G124" s="8"/>
      <c r="H124" s="8"/>
    </row>
    <row r="125" spans="2:8" ht="12.75">
      <c r="B125" s="8"/>
      <c r="C125" s="8"/>
      <c r="D125" s="7"/>
      <c r="E125" s="1"/>
      <c r="F125" s="8"/>
      <c r="G125" s="8"/>
      <c r="H125" s="8"/>
    </row>
    <row r="126" spans="2:8" ht="12.75">
      <c r="B126" s="8"/>
      <c r="C126" s="8"/>
      <c r="D126" s="7"/>
      <c r="E126" s="1"/>
      <c r="F126" s="8"/>
      <c r="G126" s="8"/>
      <c r="H126" s="8"/>
    </row>
    <row r="127" spans="2:8" ht="12.75">
      <c r="B127" s="8"/>
      <c r="C127" s="8"/>
      <c r="D127" s="7"/>
      <c r="E127" s="1"/>
      <c r="F127" s="8"/>
      <c r="G127" s="8"/>
      <c r="H127" s="8"/>
    </row>
    <row r="128" spans="2:8" ht="12.75">
      <c r="B128" s="8"/>
      <c r="C128" s="8"/>
      <c r="D128" s="7"/>
      <c r="E128" s="1"/>
      <c r="F128" s="8"/>
      <c r="G128" s="8"/>
      <c r="H128" s="8"/>
    </row>
    <row r="129" spans="2:8" ht="12.75">
      <c r="B129" s="8"/>
      <c r="C129" s="8"/>
      <c r="D129" s="7"/>
      <c r="E129" s="1"/>
      <c r="F129" s="8"/>
      <c r="G129" s="8"/>
      <c r="H129" s="8"/>
    </row>
    <row r="130" spans="2:8" ht="12.75">
      <c r="B130" s="8"/>
      <c r="C130" s="8"/>
      <c r="D130" s="7"/>
      <c r="E130" s="1"/>
      <c r="F130" s="8"/>
      <c r="G130" s="8"/>
      <c r="H130" s="8"/>
    </row>
    <row r="131" spans="2:8" ht="12.75">
      <c r="B131" s="8"/>
      <c r="C131" s="8"/>
      <c r="D131" s="7"/>
      <c r="E131" s="1"/>
      <c r="F131" s="8"/>
      <c r="G131" s="8"/>
      <c r="H131" s="8"/>
    </row>
    <row r="132" spans="2:8" ht="12.75">
      <c r="B132" s="8"/>
      <c r="C132" s="8"/>
      <c r="D132" s="7"/>
      <c r="E132" s="1"/>
      <c r="F132" s="8"/>
      <c r="G132" s="8"/>
      <c r="H132" s="8"/>
    </row>
    <row r="133" spans="2:8" ht="12.75">
      <c r="B133" s="8"/>
      <c r="C133" s="8"/>
      <c r="D133" s="7"/>
      <c r="E133" s="1"/>
      <c r="F133" s="8"/>
      <c r="G133" s="8"/>
      <c r="H133" s="8"/>
    </row>
    <row r="134" spans="2:8" ht="12.75">
      <c r="B134" s="8"/>
      <c r="C134" s="8"/>
      <c r="D134" s="7"/>
      <c r="E134" s="1"/>
      <c r="F134" s="8"/>
      <c r="G134" s="8"/>
      <c r="H134" s="8"/>
    </row>
    <row r="135" spans="2:8" ht="12.75">
      <c r="B135" s="8"/>
      <c r="C135" s="8"/>
      <c r="D135" s="7"/>
      <c r="E135" s="1"/>
      <c r="F135" s="8"/>
      <c r="G135" s="8"/>
      <c r="H135" s="8"/>
    </row>
    <row r="136" spans="2:8" ht="12.75">
      <c r="B136" s="8"/>
      <c r="C136" s="8"/>
      <c r="D136" s="7"/>
      <c r="E136" s="1"/>
      <c r="F136" s="8"/>
      <c r="G136" s="8"/>
      <c r="H136" s="8"/>
    </row>
    <row r="137" spans="2:8" ht="12.75">
      <c r="B137" s="8"/>
      <c r="C137" s="8"/>
      <c r="D137" s="7"/>
      <c r="E137" s="1"/>
      <c r="F137" s="8"/>
      <c r="G137" s="8"/>
      <c r="H137" s="8"/>
    </row>
    <row r="138" spans="2:8" ht="12.75">
      <c r="B138" s="8"/>
      <c r="C138" s="8"/>
      <c r="D138" s="7"/>
      <c r="E138" s="1"/>
      <c r="F138" s="8"/>
      <c r="G138" s="8"/>
      <c r="H138" s="8"/>
    </row>
    <row r="139" spans="2:8" ht="12.75">
      <c r="B139" s="8"/>
      <c r="C139" s="8"/>
      <c r="D139" s="7"/>
      <c r="E139" s="1"/>
      <c r="F139" s="8"/>
      <c r="G139" s="8"/>
      <c r="H139" s="8"/>
    </row>
    <row r="140" spans="2:8" ht="12.75">
      <c r="B140" s="8"/>
      <c r="C140" s="8"/>
      <c r="D140" s="7"/>
      <c r="E140" s="1"/>
      <c r="F140" s="8"/>
      <c r="G140" s="8"/>
      <c r="H140" s="8"/>
    </row>
    <row r="141" spans="2:8" ht="12.75">
      <c r="B141" s="8"/>
      <c r="C141" s="8"/>
      <c r="D141" s="7"/>
      <c r="E141" s="1"/>
      <c r="F141" s="8"/>
      <c r="G141" s="8"/>
      <c r="H141" s="8"/>
    </row>
    <row r="142" spans="2:8" ht="12.75">
      <c r="B142" s="8"/>
      <c r="C142" s="8"/>
      <c r="D142" s="7"/>
      <c r="E142" s="1"/>
      <c r="F142" s="8"/>
      <c r="G142" s="8"/>
      <c r="H142" s="8"/>
    </row>
    <row r="143" spans="2:8" ht="12.75">
      <c r="B143" s="8"/>
      <c r="C143" s="8"/>
      <c r="D143" s="7"/>
      <c r="E143" s="1"/>
      <c r="F143" s="8"/>
      <c r="G143" s="8"/>
      <c r="H143" s="8"/>
    </row>
    <row r="144" spans="2:8" ht="12.75">
      <c r="B144" s="8"/>
      <c r="C144" s="8"/>
      <c r="D144" s="7"/>
      <c r="E144" s="1"/>
      <c r="F144" s="8"/>
      <c r="G144" s="8"/>
      <c r="H144" s="8"/>
    </row>
    <row r="145" spans="2:8" ht="12.75">
      <c r="B145" s="8"/>
      <c r="C145" s="8"/>
      <c r="D145" s="7"/>
      <c r="E145" s="1"/>
      <c r="F145" s="8"/>
      <c r="G145" s="8"/>
      <c r="H145" s="8"/>
    </row>
    <row r="146" spans="2:8" ht="12.75">
      <c r="B146" s="8"/>
      <c r="C146" s="8"/>
      <c r="D146" s="7"/>
      <c r="E146" s="1"/>
      <c r="F146" s="8"/>
      <c r="G146" s="8"/>
      <c r="H146" s="8"/>
    </row>
    <row r="147" spans="2:8" ht="12.75">
      <c r="B147" s="8"/>
      <c r="C147" s="8"/>
      <c r="D147" s="7"/>
      <c r="E147" s="1"/>
      <c r="F147" s="8"/>
      <c r="G147" s="8"/>
      <c r="H147" s="8"/>
    </row>
    <row r="148" spans="2:8" ht="12.75">
      <c r="B148" s="8"/>
      <c r="C148" s="8"/>
      <c r="D148" s="7"/>
      <c r="E148" s="1"/>
      <c r="F148" s="8"/>
      <c r="G148" s="8"/>
      <c r="H148" s="8"/>
    </row>
    <row r="149" spans="2:8" ht="12.75">
      <c r="B149" s="8"/>
      <c r="C149" s="8"/>
      <c r="D149" s="7"/>
      <c r="E149" s="1"/>
      <c r="F149" s="8"/>
      <c r="G149" s="8"/>
      <c r="H149" s="8"/>
    </row>
    <row r="150" spans="2:8" ht="12.75">
      <c r="B150" s="8"/>
      <c r="C150" s="8"/>
      <c r="D150" s="7"/>
      <c r="E150" s="1"/>
      <c r="F150" s="8"/>
      <c r="G150" s="8"/>
      <c r="H150" s="8"/>
    </row>
    <row r="151" spans="2:8" ht="12.75">
      <c r="B151" s="8"/>
      <c r="C151" s="8"/>
      <c r="D151" s="7"/>
      <c r="E151" s="1"/>
      <c r="F151" s="8"/>
      <c r="G151" s="8"/>
      <c r="H151" s="8"/>
    </row>
    <row r="152" spans="2:8" ht="12.75">
      <c r="B152" s="8"/>
      <c r="C152" s="8"/>
      <c r="D152" s="7"/>
      <c r="E152" s="1"/>
      <c r="F152" s="8"/>
      <c r="G152" s="8"/>
      <c r="H152" s="8"/>
    </row>
    <row r="153" spans="2:8" ht="12.75">
      <c r="B153" s="8"/>
      <c r="C153" s="8"/>
      <c r="D153" s="7"/>
      <c r="E153" s="1"/>
      <c r="F153" s="8"/>
      <c r="G153" s="8"/>
      <c r="H153" s="8"/>
    </row>
    <row r="154" spans="2:8" ht="12.75">
      <c r="B154" s="8"/>
      <c r="C154" s="8"/>
      <c r="D154" s="7"/>
      <c r="E154" s="1"/>
      <c r="F154" s="8"/>
      <c r="G154" s="8"/>
      <c r="H154" s="8"/>
    </row>
    <row r="155" spans="2:8" ht="12.75">
      <c r="B155" s="8"/>
      <c r="C155" s="8"/>
      <c r="D155" s="7"/>
      <c r="E155" s="1"/>
      <c r="F155" s="8"/>
      <c r="G155" s="8"/>
      <c r="H155" s="8"/>
    </row>
    <row r="156" spans="2:8" ht="12.75">
      <c r="B156" s="8"/>
      <c r="C156" s="8"/>
      <c r="D156" s="7"/>
      <c r="E156" s="1"/>
      <c r="F156" s="8"/>
      <c r="G156" s="8"/>
      <c r="H156" s="8"/>
    </row>
    <row r="157" spans="2:8" ht="12.75">
      <c r="B157" s="8"/>
      <c r="C157" s="8"/>
      <c r="D157" s="7"/>
      <c r="E157" s="1"/>
      <c r="F157" s="8"/>
      <c r="G157" s="8"/>
      <c r="H157" s="8"/>
    </row>
    <row r="158" spans="2:8" ht="12.75">
      <c r="B158" s="8"/>
      <c r="C158" s="8"/>
      <c r="D158" s="7"/>
      <c r="E158" s="1"/>
      <c r="F158" s="8"/>
      <c r="G158" s="8"/>
      <c r="H158" s="8"/>
    </row>
    <row r="159" spans="2:8" ht="12.75">
      <c r="B159" s="8"/>
      <c r="C159" s="8"/>
      <c r="D159" s="7"/>
      <c r="E159" s="1"/>
      <c r="F159" s="8"/>
      <c r="G159" s="8"/>
      <c r="H159" s="8"/>
    </row>
    <row r="160" spans="2:8" ht="12.75">
      <c r="B160" s="8"/>
      <c r="C160" s="8"/>
      <c r="D160" s="7"/>
      <c r="E160" s="1"/>
      <c r="F160" s="8"/>
      <c r="G160" s="8"/>
      <c r="H160" s="8"/>
    </row>
    <row r="161" spans="2:8" ht="12.75">
      <c r="B161" s="8"/>
      <c r="C161" s="8"/>
      <c r="D161" s="7"/>
      <c r="E161" s="1"/>
      <c r="F161" s="8"/>
      <c r="G161" s="8"/>
      <c r="H161" s="8"/>
    </row>
    <row r="162" spans="2:8" ht="12.75">
      <c r="B162" s="8"/>
      <c r="C162" s="8"/>
      <c r="D162" s="7"/>
      <c r="E162" s="1"/>
      <c r="F162" s="8"/>
      <c r="G162" s="8"/>
      <c r="H162" s="8"/>
    </row>
    <row r="163" spans="2:8" ht="12.75">
      <c r="B163" s="8"/>
      <c r="C163" s="8"/>
      <c r="D163" s="7"/>
      <c r="E163" s="1"/>
      <c r="F163" s="8"/>
      <c r="G163" s="8"/>
      <c r="H163" s="8"/>
    </row>
    <row r="164" spans="2:8" ht="12.75">
      <c r="B164" s="8"/>
      <c r="C164" s="8"/>
      <c r="D164" s="7"/>
      <c r="E164" s="1"/>
      <c r="F164" s="8"/>
      <c r="G164" s="8"/>
      <c r="H164" s="8"/>
    </row>
    <row r="165" spans="2:8" ht="12.75">
      <c r="B165" s="8"/>
      <c r="C165" s="8"/>
      <c r="D165" s="7"/>
      <c r="E165" s="1"/>
      <c r="F165" s="8"/>
      <c r="G165" s="8"/>
      <c r="H165" s="8"/>
    </row>
    <row r="166" spans="2:8" ht="12.75">
      <c r="B166" s="8"/>
      <c r="C166" s="8"/>
      <c r="D166" s="7"/>
      <c r="E166" s="1"/>
      <c r="F166" s="8"/>
      <c r="G166" s="8"/>
      <c r="H166" s="8"/>
    </row>
    <row r="167" spans="2:8" ht="12.75">
      <c r="B167" s="8"/>
      <c r="C167" s="8"/>
      <c r="D167" s="8"/>
      <c r="E167" s="8"/>
      <c r="F167" s="8"/>
      <c r="G167" s="8"/>
      <c r="H167" s="8"/>
    </row>
    <row r="168" spans="2:8" ht="12.75">
      <c r="B168" s="8"/>
      <c r="C168" s="8"/>
      <c r="D168" s="8"/>
      <c r="E168" s="8"/>
      <c r="F168" s="8"/>
      <c r="G168" s="8"/>
      <c r="H168" s="8"/>
    </row>
    <row r="169" spans="2:8" ht="12.75">
      <c r="B169" s="8"/>
      <c r="C169" s="8"/>
      <c r="D169" s="8"/>
      <c r="E169" s="8"/>
      <c r="F169" s="8"/>
      <c r="G169" s="8"/>
      <c r="H169" s="8"/>
    </row>
    <row r="170" spans="2:8" ht="12.75">
      <c r="B170" s="8"/>
      <c r="C170" s="8"/>
      <c r="D170" s="8"/>
      <c r="E170" s="8"/>
      <c r="F170" s="8"/>
      <c r="G170" s="8"/>
      <c r="H170" s="8"/>
    </row>
    <row r="171" spans="2:8" ht="12.75">
      <c r="B171" s="8"/>
      <c r="C171" s="8"/>
      <c r="D171" s="8"/>
      <c r="E171" s="8"/>
      <c r="F171" s="8"/>
      <c r="G171" s="8"/>
      <c r="H171" s="8"/>
    </row>
    <row r="172" spans="2:8" ht="12.75">
      <c r="B172" s="8"/>
      <c r="C172" s="8"/>
      <c r="D172" s="8"/>
      <c r="E172" s="8"/>
      <c r="F172" s="8"/>
      <c r="G172" s="8"/>
      <c r="H172" s="8"/>
    </row>
    <row r="173" spans="2:8" ht="12.75">
      <c r="B173" s="8"/>
      <c r="C173" s="8"/>
      <c r="D173" s="8"/>
      <c r="E173" s="8"/>
      <c r="F173" s="8"/>
      <c r="G173" s="8"/>
      <c r="H173" s="8"/>
    </row>
    <row r="174" spans="2:8" ht="12.75">
      <c r="B174" s="8"/>
      <c r="C174" s="8"/>
      <c r="D174" s="8"/>
      <c r="E174" s="8"/>
      <c r="F174" s="8"/>
      <c r="G174" s="8"/>
      <c r="H174" s="8"/>
    </row>
    <row r="175" spans="2:8" ht="12.75">
      <c r="B175" s="8"/>
      <c r="C175" s="8"/>
      <c r="D175" s="8"/>
      <c r="E175" s="8"/>
      <c r="F175" s="8"/>
      <c r="G175" s="8"/>
      <c r="H175" s="8"/>
    </row>
    <row r="176" spans="2:8" ht="12.75">
      <c r="B176" s="8"/>
      <c r="C176" s="8"/>
      <c r="D176" s="8"/>
      <c r="E176" s="8"/>
      <c r="F176" s="8"/>
      <c r="G176" s="8"/>
      <c r="H176" s="8"/>
    </row>
    <row r="177" spans="2:8" ht="12.75">
      <c r="B177" s="8"/>
      <c r="C177" s="8"/>
      <c r="D177" s="8"/>
      <c r="E177" s="8"/>
      <c r="F177" s="8"/>
      <c r="G177" s="8"/>
      <c r="H177" s="8"/>
    </row>
    <row r="178" spans="2:8" ht="12.75">
      <c r="B178" s="8"/>
      <c r="C178" s="8"/>
      <c r="D178" s="8"/>
      <c r="E178" s="8"/>
      <c r="F178" s="8"/>
      <c r="G178" s="8"/>
      <c r="H178" s="8"/>
    </row>
    <row r="179" spans="2:8" ht="12.75">
      <c r="B179" s="8"/>
      <c r="C179" s="8"/>
      <c r="D179" s="8"/>
      <c r="E179" s="8"/>
      <c r="F179" s="8"/>
      <c r="G179" s="8"/>
      <c r="H179" s="8"/>
    </row>
    <row r="180" spans="2:8" ht="12.75">
      <c r="B180" s="8"/>
      <c r="C180" s="8"/>
      <c r="D180" s="8"/>
      <c r="E180" s="8"/>
      <c r="F180" s="8"/>
      <c r="G180" s="8"/>
      <c r="H180" s="8"/>
    </row>
    <row r="181" spans="2:8" ht="12.75">
      <c r="B181" s="8"/>
      <c r="C181" s="8"/>
      <c r="D181" s="8"/>
      <c r="E181" s="8"/>
      <c r="F181" s="8"/>
      <c r="G181" s="8"/>
      <c r="H181" s="8"/>
    </row>
    <row r="182" spans="2:8" ht="12.75">
      <c r="B182" s="8"/>
      <c r="C182" s="8"/>
      <c r="D182" s="8"/>
      <c r="E182" s="8"/>
      <c r="F182" s="8"/>
      <c r="G182" s="8"/>
      <c r="H182" s="8"/>
    </row>
    <row r="183" spans="2:8" ht="12.75">
      <c r="B183" s="8"/>
      <c r="C183" s="8"/>
      <c r="D183" s="8"/>
      <c r="E183" s="8"/>
      <c r="F183" s="8"/>
      <c r="G183" s="8"/>
      <c r="H183" s="8"/>
    </row>
    <row r="184" spans="2:8" ht="12.75">
      <c r="B184" s="8"/>
      <c r="C184" s="8"/>
      <c r="D184" s="8"/>
      <c r="E184" s="8"/>
      <c r="F184" s="8"/>
      <c r="G184" s="8"/>
      <c r="H184" s="8"/>
    </row>
    <row r="185" spans="2:8" ht="12.75">
      <c r="B185" s="8"/>
      <c r="C185" s="8"/>
      <c r="D185" s="8"/>
      <c r="E185" s="8"/>
      <c r="F185" s="8"/>
      <c r="G185" s="8"/>
      <c r="H185" s="8"/>
    </row>
    <row r="186" spans="2:8" ht="12.75">
      <c r="B186" s="8"/>
      <c r="C186" s="8"/>
      <c r="D186" s="8"/>
      <c r="E186" s="8"/>
      <c r="F186" s="8"/>
      <c r="G186" s="8"/>
      <c r="H186" s="8"/>
    </row>
    <row r="187" spans="2:8" ht="12.75">
      <c r="B187" s="8"/>
      <c r="C187" s="8"/>
      <c r="D187" s="8"/>
      <c r="E187" s="8"/>
      <c r="F187" s="8"/>
      <c r="G187" s="8"/>
      <c r="H187" s="8"/>
    </row>
    <row r="188" spans="2:8" ht="12.75">
      <c r="B188" s="8"/>
      <c r="C188" s="8"/>
      <c r="D188" s="8"/>
      <c r="E188" s="8"/>
      <c r="F188" s="8"/>
      <c r="G188" s="8"/>
      <c r="H188" s="8"/>
    </row>
    <row r="189" spans="2:8" ht="12.75">
      <c r="B189" s="8"/>
      <c r="C189" s="8"/>
      <c r="D189" s="8"/>
      <c r="E189" s="8"/>
      <c r="F189" s="8"/>
      <c r="G189" s="8"/>
      <c r="H189" s="8"/>
    </row>
    <row r="190" spans="2:8" ht="12.75">
      <c r="B190" s="8"/>
      <c r="C190" s="8"/>
      <c r="D190" s="8"/>
      <c r="E190" s="8"/>
      <c r="F190" s="8"/>
      <c r="G190" s="8"/>
      <c r="H190" s="8"/>
    </row>
    <row r="191" spans="2:8" ht="12.75">
      <c r="B191" s="8"/>
      <c r="C191" s="8"/>
      <c r="D191" s="8"/>
      <c r="E191" s="8"/>
      <c r="F191" s="8"/>
      <c r="G191" s="8"/>
      <c r="H191" s="8"/>
    </row>
    <row r="192" spans="2:8" ht="12.75">
      <c r="B192" s="8"/>
      <c r="C192" s="8"/>
      <c r="D192" s="8"/>
      <c r="E192" s="8"/>
      <c r="F192" s="8"/>
      <c r="G192" s="8"/>
      <c r="H192" s="8"/>
    </row>
    <row r="193" spans="2:8" ht="12.75">
      <c r="B193" s="8"/>
      <c r="C193" s="8"/>
      <c r="D193" s="8"/>
      <c r="E193" s="8"/>
      <c r="F193" s="8"/>
      <c r="G193" s="8"/>
      <c r="H193" s="8"/>
    </row>
    <row r="194" spans="2:8" ht="12.75">
      <c r="B194" s="8"/>
      <c r="C194" s="8"/>
      <c r="D194" s="8"/>
      <c r="E194" s="8"/>
      <c r="F194" s="8"/>
      <c r="G194" s="8"/>
      <c r="H194" s="8"/>
    </row>
    <row r="195" spans="2:8" ht="12.75">
      <c r="B195" s="8"/>
      <c r="C195" s="8"/>
      <c r="D195" s="8"/>
      <c r="E195" s="8"/>
      <c r="F195" s="8"/>
      <c r="G195" s="8"/>
      <c r="H195" s="8"/>
    </row>
    <row r="196" spans="2:8" ht="12.75">
      <c r="B196" s="8"/>
      <c r="C196" s="8"/>
      <c r="D196" s="8"/>
      <c r="E196" s="8"/>
      <c r="F196" s="8"/>
      <c r="G196" s="8"/>
      <c r="H196" s="8"/>
    </row>
    <row r="197" spans="2:8" ht="12.75">
      <c r="B197" s="8"/>
      <c r="C197" s="8"/>
      <c r="D197" s="8"/>
      <c r="E197" s="8"/>
      <c r="F197" s="8"/>
      <c r="G197" s="8"/>
      <c r="H197" s="8"/>
    </row>
    <row r="198" spans="2:8" ht="12.75">
      <c r="B198" s="8"/>
      <c r="C198" s="8"/>
      <c r="D198" s="8"/>
      <c r="E198" s="8"/>
      <c r="F198" s="8"/>
      <c r="G198" s="8"/>
      <c r="H198" s="8"/>
    </row>
    <row r="199" spans="2:8" ht="12.75">
      <c r="B199" s="8"/>
      <c r="C199" s="8"/>
      <c r="D199" s="8"/>
      <c r="E199" s="8"/>
      <c r="F199" s="8"/>
      <c r="G199" s="8"/>
      <c r="H199" s="8"/>
    </row>
    <row r="200" spans="2:8" ht="12.75">
      <c r="B200" s="8"/>
      <c r="C200" s="8"/>
      <c r="D200" s="8"/>
      <c r="E200" s="8"/>
      <c r="F200" s="8"/>
      <c r="G200" s="8"/>
      <c r="H200" s="8"/>
    </row>
    <row r="201" spans="2:8" ht="12.75">
      <c r="B201" s="8"/>
      <c r="C201" s="8"/>
      <c r="D201" s="8"/>
      <c r="E201" s="8"/>
      <c r="F201" s="8"/>
      <c r="G201" s="8"/>
      <c r="H201" s="8"/>
    </row>
    <row r="202" spans="2:8" ht="12.75">
      <c r="B202" s="8"/>
      <c r="C202" s="8"/>
      <c r="D202" s="8"/>
      <c r="E202" s="8"/>
      <c r="F202" s="8"/>
      <c r="G202" s="8"/>
      <c r="H202" s="8"/>
    </row>
    <row r="203" spans="2:8" ht="12.75">
      <c r="B203" s="8"/>
      <c r="C203" s="8"/>
      <c r="D203" s="8"/>
      <c r="E203" s="8"/>
      <c r="F203" s="8"/>
      <c r="G203" s="8"/>
      <c r="H203" s="8"/>
    </row>
    <row r="204" spans="2:8" ht="12.75">
      <c r="B204" s="8"/>
      <c r="C204" s="8"/>
      <c r="D204" s="8"/>
      <c r="E204" s="8"/>
      <c r="F204" s="8"/>
      <c r="G204" s="8"/>
      <c r="H204" s="8"/>
    </row>
    <row r="205" spans="2:8" ht="12.75">
      <c r="B205" s="8"/>
      <c r="C205" s="8"/>
      <c r="D205" s="8"/>
      <c r="E205" s="8"/>
      <c r="F205" s="8"/>
      <c r="G205" s="8"/>
      <c r="H205" s="8"/>
    </row>
    <row r="206" spans="2:8" ht="12.75">
      <c r="B206" s="8"/>
      <c r="C206" s="8"/>
      <c r="D206" s="8"/>
      <c r="E206" s="8"/>
      <c r="F206" s="8"/>
      <c r="G206" s="8"/>
      <c r="H206" s="8"/>
    </row>
    <row r="207" spans="2:8" ht="12.75">
      <c r="B207" s="8"/>
      <c r="C207" s="8"/>
      <c r="D207" s="8"/>
      <c r="E207" s="8"/>
      <c r="F207" s="8"/>
      <c r="G207" s="8"/>
      <c r="H207" s="8"/>
    </row>
    <row r="208" spans="2:8" ht="12.75">
      <c r="B208" s="8"/>
      <c r="C208" s="8"/>
      <c r="D208" s="8"/>
      <c r="E208" s="8"/>
      <c r="F208" s="8"/>
      <c r="G208" s="8"/>
      <c r="H208" s="8"/>
    </row>
    <row r="209" spans="2:8" ht="12.75">
      <c r="B209" s="8"/>
      <c r="C209" s="8"/>
      <c r="D209" s="8"/>
      <c r="E209" s="8"/>
      <c r="F209" s="8"/>
      <c r="G209" s="8"/>
      <c r="H209" s="8"/>
    </row>
    <row r="210" spans="2:8" ht="12.75">
      <c r="B210" s="8"/>
      <c r="C210" s="8"/>
      <c r="D210" s="8"/>
      <c r="E210" s="8"/>
      <c r="F210" s="8"/>
      <c r="G210" s="8"/>
      <c r="H210" s="8"/>
    </row>
    <row r="211" spans="2:8" ht="12.75">
      <c r="B211" s="8"/>
      <c r="C211" s="8"/>
      <c r="D211" s="8"/>
      <c r="E211" s="8"/>
      <c r="F211" s="8"/>
      <c r="G211" s="8"/>
      <c r="H211" s="8"/>
    </row>
    <row r="212" spans="2:8" ht="12.75">
      <c r="B212" s="8"/>
      <c r="C212" s="8"/>
      <c r="D212" s="8"/>
      <c r="E212" s="8"/>
      <c r="F212" s="8"/>
      <c r="G212" s="8"/>
      <c r="H212" s="8"/>
    </row>
    <row r="213" spans="2:8" ht="12.75">
      <c r="B213" s="8"/>
      <c r="C213" s="8"/>
      <c r="D213" s="8"/>
      <c r="E213" s="8"/>
      <c r="F213" s="8"/>
      <c r="G213" s="8"/>
      <c r="H213" s="8"/>
    </row>
    <row r="214" spans="2:8" ht="12.75">
      <c r="B214" s="8"/>
      <c r="C214" s="8"/>
      <c r="D214" s="8"/>
      <c r="E214" s="8"/>
      <c r="F214" s="8"/>
      <c r="G214" s="8"/>
      <c r="H214" s="8"/>
    </row>
    <row r="215" spans="2:8" ht="12.75">
      <c r="B215" s="8"/>
      <c r="C215" s="8"/>
      <c r="D215" s="8"/>
      <c r="E215" s="8"/>
      <c r="F215" s="8"/>
      <c r="G215" s="8"/>
      <c r="H215" s="8"/>
    </row>
    <row r="216" spans="2:8" ht="12.75">
      <c r="B216" s="8"/>
      <c r="C216" s="8"/>
      <c r="D216" s="8"/>
      <c r="E216" s="8"/>
      <c r="F216" s="8"/>
      <c r="G216" s="8"/>
      <c r="H216" s="8"/>
    </row>
    <row r="217" spans="2:8" ht="12.75">
      <c r="B217" s="8"/>
      <c r="C217" s="8"/>
      <c r="D217" s="8"/>
      <c r="E217" s="8"/>
      <c r="F217" s="8"/>
      <c r="G217" s="8"/>
      <c r="H217" s="8"/>
    </row>
    <row r="218" spans="2:8" ht="12.75">
      <c r="B218" s="8"/>
      <c r="C218" s="8"/>
      <c r="D218" s="8"/>
      <c r="E218" s="8"/>
      <c r="F218" s="8"/>
      <c r="G218" s="8"/>
      <c r="H218" s="8"/>
    </row>
    <row r="219" spans="2:8" ht="12.75">
      <c r="B219" s="8"/>
      <c r="C219" s="8"/>
      <c r="D219" s="8"/>
      <c r="E219" s="8"/>
      <c r="F219" s="8"/>
      <c r="G219" s="8"/>
      <c r="H219" s="8"/>
    </row>
    <row r="220" spans="2:8" ht="12.75">
      <c r="B220" s="8"/>
      <c r="C220" s="8"/>
      <c r="D220" s="8"/>
      <c r="E220" s="8"/>
      <c r="F220" s="8"/>
      <c r="G220" s="8"/>
      <c r="H220" s="8"/>
    </row>
    <row r="221" spans="2:8" ht="12.75">
      <c r="B221" s="8"/>
      <c r="C221" s="8"/>
      <c r="D221" s="8"/>
      <c r="E221" s="8"/>
      <c r="F221" s="8"/>
      <c r="G221" s="8"/>
      <c r="H221" s="8"/>
    </row>
    <row r="222" spans="2:8" ht="12.75">
      <c r="B222" s="8"/>
      <c r="C222" s="8"/>
      <c r="D222" s="8"/>
      <c r="E222" s="8"/>
      <c r="F222" s="8"/>
      <c r="G222" s="8"/>
      <c r="H222" s="8"/>
    </row>
    <row r="223" spans="2:8" ht="12.75">
      <c r="B223" s="8"/>
      <c r="C223" s="8"/>
      <c r="D223" s="8"/>
      <c r="E223" s="8"/>
      <c r="F223" s="8"/>
      <c r="G223" s="8"/>
      <c r="H223" s="8"/>
    </row>
    <row r="224" spans="2:8" ht="12.75">
      <c r="B224" s="8"/>
      <c r="C224" s="8"/>
      <c r="D224" s="8"/>
      <c r="E224" s="8"/>
      <c r="F224" s="8"/>
      <c r="G224" s="8"/>
      <c r="H224" s="8"/>
    </row>
    <row r="225" spans="2:8" ht="12.75">
      <c r="B225" s="8"/>
      <c r="C225" s="8"/>
      <c r="D225" s="8"/>
      <c r="E225" s="8"/>
      <c r="F225" s="8"/>
      <c r="G225" s="8"/>
      <c r="H225" s="8"/>
    </row>
    <row r="226" spans="2:8" ht="12.75">
      <c r="B226" s="8"/>
      <c r="C226" s="8"/>
      <c r="D226" s="8"/>
      <c r="E226" s="8"/>
      <c r="F226" s="8"/>
      <c r="G226" s="8"/>
      <c r="H226" s="8"/>
    </row>
    <row r="227" spans="2:8" ht="12.75">
      <c r="B227" s="8"/>
      <c r="C227" s="8"/>
      <c r="D227" s="8"/>
      <c r="E227" s="8"/>
      <c r="F227" s="8"/>
      <c r="G227" s="8"/>
      <c r="H227" s="8"/>
    </row>
    <row r="228" spans="2:8" ht="12.75">
      <c r="B228" s="8"/>
      <c r="C228" s="8"/>
      <c r="D228" s="8"/>
      <c r="E228" s="8"/>
      <c r="F228" s="8"/>
      <c r="G228" s="8"/>
      <c r="H228" s="8"/>
    </row>
    <row r="229" spans="2:8" ht="12.75">
      <c r="B229" s="8"/>
      <c r="C229" s="8"/>
      <c r="D229" s="8"/>
      <c r="E229" s="8"/>
      <c r="F229" s="8"/>
      <c r="G229" s="8"/>
      <c r="H229" s="8"/>
    </row>
    <row r="230" spans="2:8" ht="12.75">
      <c r="B230" s="8"/>
      <c r="C230" s="8"/>
      <c r="D230" s="8"/>
      <c r="E230" s="8"/>
      <c r="F230" s="8"/>
      <c r="G230" s="8"/>
      <c r="H230" s="8"/>
    </row>
    <row r="231" spans="2:8" ht="12.75">
      <c r="B231" s="8"/>
      <c r="C231" s="8"/>
      <c r="D231" s="8"/>
      <c r="E231" s="8"/>
      <c r="F231" s="8"/>
      <c r="G231" s="8"/>
      <c r="H231" s="8"/>
    </row>
    <row r="232" spans="2:8" ht="12.75">
      <c r="B232" s="8"/>
      <c r="C232" s="8"/>
      <c r="D232" s="8"/>
      <c r="E232" s="8"/>
      <c r="F232" s="8"/>
      <c r="G232" s="8"/>
      <c r="H232" s="8"/>
    </row>
    <row r="233" spans="2:8" ht="12.75">
      <c r="B233" s="8"/>
      <c r="C233" s="8"/>
      <c r="D233" s="8"/>
      <c r="E233" s="8"/>
      <c r="F233" s="8"/>
      <c r="G233" s="8"/>
      <c r="H233" s="8"/>
    </row>
    <row r="234" spans="2:8" ht="12.75">
      <c r="B234" s="8"/>
      <c r="C234" s="8"/>
      <c r="D234" s="8"/>
      <c r="E234" s="8"/>
      <c r="F234" s="8"/>
      <c r="G234" s="8"/>
      <c r="H234" s="8"/>
    </row>
    <row r="235" spans="2:8" ht="12.75">
      <c r="B235" s="8"/>
      <c r="C235" s="8"/>
      <c r="D235" s="8"/>
      <c r="E235" s="8"/>
      <c r="F235" s="8"/>
      <c r="G235" s="8"/>
      <c r="H235" s="8"/>
    </row>
    <row r="236" spans="2:8" ht="12.75">
      <c r="B236" s="8"/>
      <c r="C236" s="8"/>
      <c r="D236" s="8"/>
      <c r="E236" s="8"/>
      <c r="F236" s="8"/>
      <c r="G236" s="8"/>
      <c r="H236" s="8"/>
    </row>
    <row r="237" spans="2:8" ht="12.75">
      <c r="B237" s="8"/>
      <c r="C237" s="8"/>
      <c r="D237" s="8"/>
      <c r="E237" s="8"/>
      <c r="F237" s="8"/>
      <c r="G237" s="8"/>
      <c r="H237" s="8"/>
    </row>
    <row r="238" spans="2:8" ht="12.75">
      <c r="B238" s="8"/>
      <c r="C238" s="8"/>
      <c r="D238" s="8"/>
      <c r="E238" s="8"/>
      <c r="F238" s="8"/>
      <c r="G238" s="8"/>
      <c r="H238" s="8"/>
    </row>
    <row r="239" spans="2:8" ht="12.75">
      <c r="B239" s="8"/>
      <c r="C239" s="8"/>
      <c r="D239" s="8"/>
      <c r="E239" s="8"/>
      <c r="F239" s="8"/>
      <c r="G239" s="8"/>
      <c r="H239" s="8"/>
    </row>
    <row r="240" spans="2:8" ht="12.75">
      <c r="B240" s="8"/>
      <c r="C240" s="8"/>
      <c r="D240" s="8"/>
      <c r="E240" s="8"/>
      <c r="F240" s="8"/>
      <c r="G240" s="8"/>
      <c r="H240" s="8"/>
    </row>
    <row r="241" spans="2:8" ht="12.75">
      <c r="B241" s="8"/>
      <c r="C241" s="8"/>
      <c r="D241" s="8"/>
      <c r="E241" s="8"/>
      <c r="F241" s="8"/>
      <c r="G241" s="8"/>
      <c r="H241" s="8"/>
    </row>
    <row r="242" spans="2:8" ht="12.75">
      <c r="B242" s="8"/>
      <c r="C242" s="8"/>
      <c r="D242" s="8"/>
      <c r="E242" s="8"/>
      <c r="F242" s="8"/>
      <c r="G242" s="8"/>
      <c r="H242" s="8"/>
    </row>
    <row r="243" spans="2:8" ht="12.75">
      <c r="B243" s="8"/>
      <c r="C243" s="8"/>
      <c r="D243" s="8"/>
      <c r="E243" s="8"/>
      <c r="F243" s="8"/>
      <c r="G243" s="8"/>
      <c r="H243" s="8"/>
    </row>
    <row r="244" spans="2:8" ht="12.75">
      <c r="B244" s="8"/>
      <c r="C244" s="8"/>
      <c r="D244" s="8"/>
      <c r="E244" s="8"/>
      <c r="F244" s="8"/>
      <c r="G244" s="8"/>
      <c r="H244" s="8"/>
    </row>
    <row r="245" spans="2:8" ht="12.75">
      <c r="B245" s="8"/>
      <c r="C245" s="8"/>
      <c r="D245" s="8"/>
      <c r="E245" s="8"/>
      <c r="F245" s="8"/>
      <c r="G245" s="8"/>
      <c r="H245" s="8"/>
    </row>
    <row r="246" spans="2:8" ht="12.75">
      <c r="B246" s="8"/>
      <c r="C246" s="8"/>
      <c r="D246" s="8"/>
      <c r="E246" s="8"/>
      <c r="F246" s="8"/>
      <c r="G246" s="8"/>
      <c r="H246" s="8"/>
    </row>
    <row r="247" spans="2:8" ht="12.75">
      <c r="B247" s="8"/>
      <c r="C247" s="8"/>
      <c r="D247" s="8"/>
      <c r="E247" s="8"/>
      <c r="F247" s="8"/>
      <c r="G247" s="8"/>
      <c r="H247" s="8"/>
    </row>
    <row r="248" spans="2:8" ht="12.75">
      <c r="B248" s="8"/>
      <c r="C248" s="8"/>
      <c r="D248" s="8"/>
      <c r="E248" s="8"/>
      <c r="F248" s="8"/>
      <c r="G248" s="8"/>
      <c r="H248" s="8"/>
    </row>
    <row r="249" spans="2:8" ht="12.75">
      <c r="B249" s="8"/>
      <c r="C249" s="8"/>
      <c r="D249" s="8"/>
      <c r="E249" s="8"/>
      <c r="F249" s="8"/>
      <c r="G249" s="8"/>
      <c r="H249" s="8"/>
    </row>
    <row r="250" spans="2:8" ht="12.75">
      <c r="B250" s="8"/>
      <c r="C250" s="8"/>
      <c r="D250" s="8"/>
      <c r="E250" s="8"/>
      <c r="F250" s="8"/>
      <c r="G250" s="8"/>
      <c r="H250" s="8"/>
    </row>
    <row r="251" spans="2:8" ht="12.75">
      <c r="B251" s="8"/>
      <c r="C251" s="8"/>
      <c r="D251" s="8"/>
      <c r="E251" s="8"/>
      <c r="F251" s="8"/>
      <c r="G251" s="8"/>
      <c r="H251" s="8"/>
    </row>
    <row r="252" spans="2:8" ht="12.75">
      <c r="B252" s="8"/>
      <c r="C252" s="8"/>
      <c r="D252" s="8"/>
      <c r="E252" s="8"/>
      <c r="F252" s="8"/>
      <c r="G252" s="8"/>
      <c r="H252" s="8"/>
    </row>
    <row r="253" spans="2:8" ht="12.75">
      <c r="B253" s="8"/>
      <c r="C253" s="8"/>
      <c r="D253" s="8"/>
      <c r="E253" s="8"/>
      <c r="F253" s="8"/>
      <c r="G253" s="8"/>
      <c r="H253" s="8"/>
    </row>
    <row r="254" spans="2:8" ht="12.75">
      <c r="B254" s="8"/>
      <c r="C254" s="8"/>
      <c r="D254" s="8"/>
      <c r="E254" s="8"/>
      <c r="F254" s="8"/>
      <c r="G254" s="8"/>
      <c r="H254" s="8"/>
    </row>
    <row r="255" spans="2:8" ht="12.75">
      <c r="B255" s="8"/>
      <c r="C255" s="8"/>
      <c r="D255" s="8"/>
      <c r="E255" s="8"/>
      <c r="F255" s="8"/>
      <c r="G255" s="8"/>
      <c r="H255" s="8"/>
    </row>
    <row r="256" spans="2:8" ht="12.75">
      <c r="B256" s="8"/>
      <c r="C256" s="8"/>
      <c r="D256" s="8"/>
      <c r="E256" s="8"/>
      <c r="F256" s="8"/>
      <c r="G256" s="8"/>
      <c r="H256" s="8"/>
    </row>
    <row r="257" spans="2:8" ht="12.75">
      <c r="B257" s="8"/>
      <c r="C257" s="8"/>
      <c r="D257" s="8"/>
      <c r="E257" s="8"/>
      <c r="F257" s="8"/>
      <c r="G257" s="8"/>
      <c r="H257" s="8"/>
    </row>
    <row r="258" spans="2:8" ht="12.75">
      <c r="B258" s="8"/>
      <c r="C258" s="8"/>
      <c r="D258" s="8"/>
      <c r="E258" s="8"/>
      <c r="F258" s="8"/>
      <c r="G258" s="8"/>
      <c r="H258" s="8"/>
    </row>
    <row r="259" spans="2:8" ht="12.75">
      <c r="B259" s="8"/>
      <c r="C259" s="8"/>
      <c r="D259" s="8"/>
      <c r="E259" s="8"/>
      <c r="F259" s="8"/>
      <c r="G259" s="8"/>
      <c r="H259" s="8"/>
    </row>
    <row r="260" spans="2:8" ht="12.75">
      <c r="B260" s="8"/>
      <c r="C260" s="8"/>
      <c r="D260" s="8"/>
      <c r="E260" s="8"/>
      <c r="F260" s="8"/>
      <c r="G260" s="8"/>
      <c r="H260" s="8"/>
    </row>
    <row r="261" spans="2:8" ht="12.75">
      <c r="B261" s="8"/>
      <c r="C261" s="8"/>
      <c r="D261" s="8"/>
      <c r="E261" s="8"/>
      <c r="F261" s="8"/>
      <c r="G261" s="8"/>
      <c r="H261" s="8"/>
    </row>
    <row r="262" spans="2:8" ht="12.75">
      <c r="B262" s="8"/>
      <c r="C262" s="8"/>
      <c r="D262" s="8"/>
      <c r="E262" s="8"/>
      <c r="F262" s="8"/>
      <c r="G262" s="8"/>
      <c r="H262" s="8"/>
    </row>
    <row r="263" spans="2:8" ht="12.75">
      <c r="B263" s="8"/>
      <c r="C263" s="8"/>
      <c r="D263" s="8"/>
      <c r="E263" s="8"/>
      <c r="F263" s="8"/>
      <c r="G263" s="8"/>
      <c r="H263" s="8"/>
    </row>
    <row r="264" spans="2:8" ht="12.75">
      <c r="B264" s="8"/>
      <c r="C264" s="8"/>
      <c r="D264" s="8"/>
      <c r="E264" s="8"/>
      <c r="F264" s="8"/>
      <c r="G264" s="8"/>
      <c r="H264" s="8"/>
    </row>
    <row r="265" spans="2:8" ht="12.75">
      <c r="B265" s="8"/>
      <c r="C265" s="8"/>
      <c r="D265" s="8"/>
      <c r="E265" s="8"/>
      <c r="F265" s="8"/>
      <c r="G265" s="8"/>
      <c r="H265" s="8"/>
    </row>
    <row r="266" spans="2:8" ht="12.75">
      <c r="B266" s="8"/>
      <c r="C266" s="8"/>
      <c r="D266" s="8"/>
      <c r="E266" s="8"/>
      <c r="F266" s="8"/>
      <c r="G266" s="8"/>
      <c r="H266" s="8"/>
    </row>
    <row r="267" spans="2:8" ht="12.75">
      <c r="B267" s="8"/>
      <c r="C267" s="8"/>
      <c r="D267" s="8"/>
      <c r="E267" s="8"/>
      <c r="F267" s="8"/>
      <c r="G267" s="8"/>
      <c r="H267" s="8"/>
    </row>
    <row r="268" spans="2:8" ht="12.75">
      <c r="B268" s="8"/>
      <c r="C268" s="8"/>
      <c r="D268" s="8"/>
      <c r="E268" s="8"/>
      <c r="F268" s="8"/>
      <c r="G268" s="8"/>
      <c r="H268" s="8"/>
    </row>
    <row r="269" spans="2:8" ht="12.75">
      <c r="B269" s="8"/>
      <c r="C269" s="8"/>
      <c r="D269" s="8"/>
      <c r="E269" s="8"/>
      <c r="F269" s="8"/>
      <c r="G269" s="8"/>
      <c r="H269" s="8"/>
    </row>
    <row r="270" spans="2:8" ht="12.75">
      <c r="B270" s="8"/>
      <c r="C270" s="8"/>
      <c r="D270" s="8"/>
      <c r="E270" s="8"/>
      <c r="F270" s="8"/>
      <c r="G270" s="8"/>
      <c r="H270" s="8"/>
    </row>
    <row r="271" spans="2:8" ht="12.75">
      <c r="B271" s="8"/>
      <c r="C271" s="8"/>
      <c r="D271" s="8"/>
      <c r="E271" s="8"/>
      <c r="F271" s="8"/>
      <c r="G271" s="8"/>
      <c r="H271" s="8"/>
    </row>
    <row r="272" spans="2:8" ht="12.75">
      <c r="B272" s="8"/>
      <c r="C272" s="8"/>
      <c r="D272" s="8"/>
      <c r="E272" s="8"/>
      <c r="F272" s="8"/>
      <c r="G272" s="8"/>
      <c r="H272" s="8"/>
    </row>
    <row r="273" spans="2:8" ht="12.75">
      <c r="B273" s="8"/>
      <c r="C273" s="8"/>
      <c r="D273" s="8"/>
      <c r="E273" s="8"/>
      <c r="F273" s="8"/>
      <c r="G273" s="8"/>
      <c r="H273" s="8"/>
    </row>
    <row r="274" spans="2:8" ht="12.75">
      <c r="B274" s="8"/>
      <c r="C274" s="8"/>
      <c r="D274" s="8"/>
      <c r="E274" s="8"/>
      <c r="F274" s="8"/>
      <c r="G274" s="8"/>
      <c r="H274" s="8"/>
    </row>
    <row r="275" spans="2:8" ht="12.75">
      <c r="B275" s="8"/>
      <c r="C275" s="8"/>
      <c r="D275" s="8"/>
      <c r="E275" s="8"/>
      <c r="F275" s="8"/>
      <c r="G275" s="8"/>
      <c r="H275" s="8"/>
    </row>
    <row r="276" spans="2:8" ht="12.75">
      <c r="B276" s="8"/>
      <c r="C276" s="8"/>
      <c r="D276" s="8"/>
      <c r="E276" s="8"/>
      <c r="F276" s="8"/>
      <c r="G276" s="8"/>
      <c r="H276" s="8"/>
    </row>
    <row r="277" spans="2:8" ht="12.75">
      <c r="B277" s="8"/>
      <c r="C277" s="8"/>
      <c r="D277" s="8"/>
      <c r="E277" s="8"/>
      <c r="F277" s="8"/>
      <c r="G277" s="8"/>
      <c r="H277" s="8"/>
    </row>
    <row r="278" spans="2:8" ht="12.75">
      <c r="B278" s="8"/>
      <c r="C278" s="8"/>
      <c r="D278" s="8"/>
      <c r="E278" s="8"/>
      <c r="F278" s="8"/>
      <c r="G278" s="8"/>
      <c r="H278" s="8"/>
    </row>
  </sheetData>
  <sheetProtection formatRows="0"/>
  <mergeCells count="6">
    <mergeCell ref="D19:E19"/>
    <mergeCell ref="D20:E20"/>
    <mergeCell ref="D18:E18"/>
    <mergeCell ref="B2:E2"/>
    <mergeCell ref="D17:E17"/>
    <mergeCell ref="D9:E9"/>
  </mergeCells>
  <conditionalFormatting sqref="F22 F3:F12">
    <cfRule type="cellIs" priority="9" dxfId="27" operator="equal" stopIfTrue="1">
      <formula>0</formula>
    </cfRule>
  </conditionalFormatting>
  <conditionalFormatting sqref="F11">
    <cfRule type="cellIs" priority="8" dxfId="27" operator="equal" stopIfTrue="1">
      <formula>0</formula>
    </cfRule>
  </conditionalFormatting>
  <conditionalFormatting sqref="F14">
    <cfRule type="cellIs" priority="7" dxfId="27" operator="equal" stopIfTrue="1">
      <formula>0</formula>
    </cfRule>
  </conditionalFormatting>
  <conditionalFormatting sqref="F12">
    <cfRule type="cellIs" priority="5" dxfId="27" operator="equal" stopIfTrue="1">
      <formula>0</formula>
    </cfRule>
  </conditionalFormatting>
  <conditionalFormatting sqref="F9:F10">
    <cfRule type="cellIs" priority="4" dxfId="27" operator="equal" stopIfTrue="1">
      <formula>0</formula>
    </cfRule>
  </conditionalFormatting>
  <conditionalFormatting sqref="F15:F20">
    <cfRule type="cellIs" priority="2" dxfId="27" operator="equal" stopIfTrue="1">
      <formula>0</formula>
    </cfRule>
  </conditionalFormatting>
  <conditionalFormatting sqref="F12">
    <cfRule type="cellIs" priority="1" dxfId="27" operator="equal" stopIfTrue="1">
      <formula>0</formula>
    </cfRule>
  </conditionalFormatting>
  <printOptions/>
  <pageMargins left="0.7874015748031497" right="0.7874015748031497" top="0.5511811023622047" bottom="0.984251968503937" header="0.5118110236220472" footer="0.5118110236220472"/>
  <pageSetup fitToHeight="1" fitToWidth="1" horizontalDpi="600" verticalDpi="600" orientation="portrait" paperSize="9" scale="97" r:id="rId1"/>
  <headerFooter alignWithMargins="0">
    <oddFooter>&amp;C&amp;7Informacja dodatkowa oraz noty objaśniające stanowią integralną część sprawozdania finansowego.&amp;R&amp;P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7">
    <tabColor rgb="FF92D050"/>
    <pageSetUpPr fitToPage="1"/>
  </sheetPr>
  <dimension ref="A1:I23"/>
  <sheetViews>
    <sheetView view="pageBreakPreview"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1" width="4.57421875" style="158" customWidth="1"/>
    <col min="2" max="2" width="58.8515625" style="159" customWidth="1"/>
    <col min="3" max="4" width="11.7109375" style="158" customWidth="1"/>
    <col min="5" max="5" width="3.00390625" style="158" customWidth="1"/>
    <col min="6" max="9" width="9.140625" style="158" customWidth="1"/>
    <col min="10" max="10" width="9.140625" style="170" customWidth="1"/>
    <col min="11" max="11" width="9.7109375" style="170" bestFit="1" customWidth="1"/>
    <col min="12" max="16384" width="9.140625" style="170" customWidth="1"/>
  </cols>
  <sheetData>
    <row r="1" spans="1:9" s="207" customFormat="1" ht="11.25">
      <c r="A1" s="203"/>
      <c r="B1" s="237"/>
      <c r="C1" s="203"/>
      <c r="D1" s="203"/>
      <c r="E1" s="203"/>
      <c r="F1" s="203"/>
      <c r="G1" s="203"/>
      <c r="H1" s="203"/>
      <c r="I1" s="203"/>
    </row>
    <row r="3" spans="2:4" ht="11.25">
      <c r="B3" s="491" t="s">
        <v>363</v>
      </c>
      <c r="C3" s="47" t="e">
        <f>#REF!</f>
        <v>#REF!</v>
      </c>
      <c r="D3" s="47" t="e">
        <f>#REF!</f>
        <v>#REF!</v>
      </c>
    </row>
    <row r="4" spans="2:4" ht="12.75" customHeight="1" hidden="1">
      <c r="B4" s="492"/>
      <c r="C4" s="125" t="s">
        <v>277</v>
      </c>
      <c r="D4" s="125" t="s">
        <v>277</v>
      </c>
    </row>
    <row r="5" spans="2:6" ht="11.25">
      <c r="B5" s="213" t="s">
        <v>624</v>
      </c>
      <c r="C5" s="175" t="e">
        <f>#REF!</f>
        <v>#REF!</v>
      </c>
      <c r="D5" s="175">
        <v>177850</v>
      </c>
      <c r="F5" s="219"/>
    </row>
    <row r="6" spans="2:4" ht="11.25">
      <c r="B6" s="213" t="s">
        <v>324</v>
      </c>
      <c r="C6" s="175" t="e">
        <f>#REF!</f>
        <v>#REF!</v>
      </c>
      <c r="D6" s="175">
        <v>6900</v>
      </c>
    </row>
    <row r="7" spans="2:4" ht="12.75" customHeight="1" hidden="1">
      <c r="B7" s="213" t="s">
        <v>197</v>
      </c>
      <c r="C7" s="175"/>
      <c r="D7" s="175"/>
    </row>
    <row r="8" spans="2:4" ht="12.75" customHeight="1" hidden="1">
      <c r="B8" s="213" t="s">
        <v>198</v>
      </c>
      <c r="C8" s="175" t="e">
        <f>#REF!</f>
        <v>#REF!</v>
      </c>
      <c r="D8" s="175">
        <v>0</v>
      </c>
    </row>
    <row r="9" spans="2:4" ht="11.25">
      <c r="B9" s="213" t="s">
        <v>199</v>
      </c>
      <c r="C9" s="175" t="e">
        <f>#REF!</f>
        <v>#REF!</v>
      </c>
      <c r="D9" s="175">
        <v>92501</v>
      </c>
    </row>
    <row r="10" spans="2:4" ht="11.25" hidden="1">
      <c r="B10" s="213"/>
      <c r="C10" s="175"/>
      <c r="D10" s="175"/>
    </row>
    <row r="11" spans="2:4" ht="11.25">
      <c r="B11" s="178" t="s">
        <v>306</v>
      </c>
      <c r="C11" s="179" t="e">
        <f>SUM(C5:C10)</f>
        <v>#REF!</v>
      </c>
      <c r="D11" s="179">
        <f>SUM(D5:D10)</f>
        <v>277251</v>
      </c>
    </row>
    <row r="12" spans="3:4" ht="11.25">
      <c r="C12" s="186" t="e">
        <f>IF(C11=Pasywa!G6,"ok.","błąd")</f>
        <v>#REF!</v>
      </c>
      <c r="D12" s="186" t="str">
        <f>IF(D11=Pasywa!H6,"ok.","błąd")</f>
        <v>błąd</v>
      </c>
    </row>
    <row r="14" ht="11.25">
      <c r="D14" s="169"/>
    </row>
    <row r="15" ht="11.25">
      <c r="D15" s="169"/>
    </row>
    <row r="19" ht="11.25">
      <c r="C19" s="158" t="s">
        <v>275</v>
      </c>
    </row>
    <row r="20" ht="11.25">
      <c r="C20" s="158" t="s">
        <v>188</v>
      </c>
    </row>
    <row r="21" ht="11.25">
      <c r="C21" s="158" t="s">
        <v>196</v>
      </c>
    </row>
    <row r="22" ht="11.25">
      <c r="C22" s="158" t="s">
        <v>189</v>
      </c>
    </row>
    <row r="23" ht="11.25">
      <c r="C23" s="158" t="s">
        <v>190</v>
      </c>
    </row>
  </sheetData>
  <sheetProtection formatRows="0"/>
  <mergeCells count="1">
    <mergeCell ref="B3:B4"/>
  </mergeCells>
  <printOptions/>
  <pageMargins left="0.75" right="0.75" top="0.57" bottom="1" header="0.5" footer="0.5"/>
  <pageSetup fitToHeight="1" fitToWidth="1" horizontalDpi="600" verticalDpi="600" orientation="portrait" paperSize="9" scale="97" r:id="rId1"/>
  <headerFooter alignWithMargins="0">
    <oddFooter>&amp;C&amp;7Informacja dodatkowa oraz noty objaśniające stanowią integralną część sprawozdania finansowego.&amp;R&amp;P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51">
    <tabColor rgb="FF92D050"/>
    <pageSetUpPr fitToPage="1"/>
  </sheetPr>
  <dimension ref="A1:M35"/>
  <sheetViews>
    <sheetView view="pageBreakPreview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4.57421875" style="158" customWidth="1"/>
    <col min="2" max="2" width="58.8515625" style="159" customWidth="1"/>
    <col min="3" max="4" width="11.7109375" style="158" customWidth="1"/>
    <col min="5" max="5" width="3.00390625" style="158" customWidth="1"/>
    <col min="6" max="9" width="9.140625" style="158" customWidth="1"/>
    <col min="10" max="12" width="9.140625" style="170" customWidth="1"/>
    <col min="13" max="13" width="9.7109375" style="170" bestFit="1" customWidth="1"/>
    <col min="14" max="16384" width="9.140625" style="170" customWidth="1"/>
  </cols>
  <sheetData>
    <row r="1" spans="1:9" s="207" customFormat="1" ht="11.25">
      <c r="A1" s="203"/>
      <c r="B1" s="237"/>
      <c r="C1" s="203"/>
      <c r="D1" s="203"/>
      <c r="E1" s="203"/>
      <c r="F1" s="203"/>
      <c r="G1" s="203"/>
      <c r="H1" s="203"/>
      <c r="I1" s="203"/>
    </row>
    <row r="2" ht="11.25">
      <c r="G2" s="239" t="s">
        <v>704</v>
      </c>
    </row>
    <row r="3" spans="2:12" ht="12.75" customHeight="1">
      <c r="B3" s="491" t="s">
        <v>267</v>
      </c>
      <c r="C3" s="47" t="e">
        <f>#REF!</f>
        <v>#REF!</v>
      </c>
      <c r="D3" s="47" t="e">
        <f>#REF!</f>
        <v>#REF!</v>
      </c>
      <c r="H3" s="195" t="s">
        <v>138</v>
      </c>
      <c r="I3" s="195" t="s">
        <v>622</v>
      </c>
      <c r="J3" s="195" t="s">
        <v>507</v>
      </c>
      <c r="K3" s="195"/>
      <c r="L3" s="195" t="s">
        <v>735</v>
      </c>
    </row>
    <row r="4" spans="2:4" ht="12.75" customHeight="1" hidden="1">
      <c r="B4" s="492"/>
      <c r="C4" s="125" t="s">
        <v>277</v>
      </c>
      <c r="D4" s="125" t="s">
        <v>277</v>
      </c>
    </row>
    <row r="5" spans="2:4" ht="12.75" customHeight="1">
      <c r="B5" s="108" t="s">
        <v>62</v>
      </c>
      <c r="C5" s="107">
        <f>D13</f>
        <v>-2499</v>
      </c>
      <c r="D5" s="107">
        <v>-6</v>
      </c>
    </row>
    <row r="6" spans="2:7" ht="12.75" customHeight="1" hidden="1">
      <c r="B6" s="119" t="s">
        <v>120</v>
      </c>
      <c r="C6" s="104"/>
      <c r="D6" s="104"/>
      <c r="G6" s="164"/>
    </row>
    <row r="7" spans="2:4" ht="22.5" hidden="1">
      <c r="B7" s="119" t="s">
        <v>121</v>
      </c>
      <c r="C7" s="104"/>
      <c r="D7" s="104"/>
    </row>
    <row r="8" spans="2:4" ht="12.75" customHeight="1" hidden="1">
      <c r="B8" s="119" t="s">
        <v>268</v>
      </c>
      <c r="C8" s="104"/>
      <c r="D8" s="104"/>
    </row>
    <row r="9" spans="2:4" ht="11.25" hidden="1">
      <c r="B9" s="119"/>
      <c r="C9" s="104"/>
      <c r="D9" s="104"/>
    </row>
    <row r="10" spans="2:12" ht="11.25">
      <c r="B10" s="187" t="s">
        <v>481</v>
      </c>
      <c r="C10" s="104">
        <f>SUM(H10:L10)</f>
        <v>-857</v>
      </c>
      <c r="D10" s="104">
        <v>-3074</v>
      </c>
      <c r="G10" s="211" t="s">
        <v>141</v>
      </c>
      <c r="L10" s="170">
        <v>-857</v>
      </c>
    </row>
    <row r="11" spans="2:7" ht="11.25" hidden="1">
      <c r="B11" s="187" t="s">
        <v>482</v>
      </c>
      <c r="C11" s="104">
        <f>SUM(H11:L11)</f>
        <v>0</v>
      </c>
      <c r="D11" s="104">
        <v>0</v>
      </c>
      <c r="G11" s="211" t="s">
        <v>140</v>
      </c>
    </row>
    <row r="12" spans="2:12" ht="11.25">
      <c r="B12" s="187" t="s">
        <v>483</v>
      </c>
      <c r="C12" s="104">
        <f>SUM(H12:L12)</f>
        <v>98</v>
      </c>
      <c r="D12" s="104">
        <v>581</v>
      </c>
      <c r="G12" s="211" t="s">
        <v>139</v>
      </c>
      <c r="L12" s="170">
        <v>98</v>
      </c>
    </row>
    <row r="13" spans="2:13" ht="12.75" customHeight="1">
      <c r="B13" s="108" t="s">
        <v>417</v>
      </c>
      <c r="C13" s="107">
        <f>SUM(C5:C12)</f>
        <v>-3258</v>
      </c>
      <c r="D13" s="107">
        <f>SUM(D5:D12)</f>
        <v>-2499</v>
      </c>
      <c r="H13" s="167">
        <f>SUM(H10:H12)</f>
        <v>0</v>
      </c>
      <c r="I13" s="167">
        <f>SUM(I10:I12)</f>
        <v>0</v>
      </c>
      <c r="J13" s="167">
        <f>SUM(J10:J12)</f>
        <v>0</v>
      </c>
      <c r="K13" s="167"/>
      <c r="L13" s="167"/>
      <c r="M13" s="240">
        <f>C5+SUM(H13:L13)</f>
        <v>-2499</v>
      </c>
    </row>
    <row r="14" spans="2:13" ht="11.25">
      <c r="B14" s="241"/>
      <c r="C14" s="242"/>
      <c r="D14" s="242"/>
      <c r="I14" s="164"/>
      <c r="M14" s="209">
        <f>M13-C13</f>
        <v>759</v>
      </c>
    </row>
    <row r="15" spans="2:12" ht="11.25">
      <c r="B15" s="243"/>
      <c r="C15" s="244"/>
      <c r="D15" s="244"/>
      <c r="G15" s="245"/>
      <c r="L15" s="246"/>
    </row>
    <row r="16" spans="2:4" ht="23.25" customHeight="1">
      <c r="B16" s="491" t="s">
        <v>149</v>
      </c>
      <c r="C16" s="124" t="e">
        <f>#REF!</f>
        <v>#REF!</v>
      </c>
      <c r="D16" s="124" t="e">
        <f>#REF!</f>
        <v>#REF!</v>
      </c>
    </row>
    <row r="17" spans="2:4" ht="11.25" hidden="1">
      <c r="B17" s="492"/>
      <c r="C17" s="125" t="s">
        <v>277</v>
      </c>
      <c r="D17" s="125" t="s">
        <v>277</v>
      </c>
    </row>
    <row r="18" spans="2:4" ht="11.25">
      <c r="B18" s="187" t="s">
        <v>484</v>
      </c>
      <c r="C18" s="104">
        <f>C13-C19</f>
        <v>-3258</v>
      </c>
      <c r="D18" s="104">
        <v>-2499</v>
      </c>
    </row>
    <row r="19" spans="2:6" ht="11.25">
      <c r="B19" s="187" t="s">
        <v>485</v>
      </c>
      <c r="C19" s="104">
        <v>0</v>
      </c>
      <c r="D19" s="104">
        <v>0</v>
      </c>
      <c r="F19" s="173" t="s">
        <v>61</v>
      </c>
    </row>
    <row r="20" spans="2:4" ht="11.25" hidden="1">
      <c r="B20" s="119"/>
      <c r="C20" s="104"/>
      <c r="D20" s="103"/>
    </row>
    <row r="21" spans="2:4" ht="11.25" hidden="1">
      <c r="B21" s="119"/>
      <c r="C21" s="104"/>
      <c r="D21" s="104"/>
    </row>
    <row r="22" spans="2:4" ht="11.25" hidden="1">
      <c r="B22" s="119"/>
      <c r="C22" s="104"/>
      <c r="D22" s="104"/>
    </row>
    <row r="23" spans="2:4" ht="11.25" hidden="1">
      <c r="B23" s="119"/>
      <c r="C23" s="104"/>
      <c r="D23" s="104"/>
    </row>
    <row r="24" spans="2:4" ht="11.25" hidden="1">
      <c r="B24" s="119"/>
      <c r="C24" s="104"/>
      <c r="D24" s="104"/>
    </row>
    <row r="25" spans="2:4" ht="11.25" hidden="1">
      <c r="B25" s="119"/>
      <c r="C25" s="104"/>
      <c r="D25" s="104"/>
    </row>
    <row r="26" spans="2:4" ht="11.25" hidden="1">
      <c r="B26" s="119"/>
      <c r="C26" s="104"/>
      <c r="D26" s="104"/>
    </row>
    <row r="27" spans="2:4" ht="11.25" hidden="1">
      <c r="B27" s="119"/>
      <c r="C27" s="104"/>
      <c r="D27" s="104"/>
    </row>
    <row r="28" spans="2:4" ht="11.25">
      <c r="B28" s="108" t="s">
        <v>148</v>
      </c>
      <c r="C28" s="107">
        <f>SUM(C18:C27)</f>
        <v>-3258</v>
      </c>
      <c r="D28" s="107">
        <f>SUM(D18:D27)</f>
        <v>-2499</v>
      </c>
    </row>
    <row r="31" spans="3:4" ht="11.25">
      <c r="C31" s="164">
        <f>RZiS!F42-'N.15C'!C10-'N.15C'!C11-C12</f>
        <v>0</v>
      </c>
      <c r="D31" s="164">
        <f>RZiS!G42-'N.15C'!D10-'N.15C'!D11-D12</f>
        <v>3896</v>
      </c>
    </row>
    <row r="33" ht="11.25">
      <c r="D33" s="169"/>
    </row>
    <row r="35" ht="11.25">
      <c r="B35" s="211"/>
    </row>
  </sheetData>
  <sheetProtection formatRows="0"/>
  <mergeCells count="2">
    <mergeCell ref="B3:B4"/>
    <mergeCell ref="B16:B17"/>
  </mergeCells>
  <printOptions/>
  <pageMargins left="0.75" right="0.75" top="0.57" bottom="1" header="0.5" footer="0.5"/>
  <pageSetup fitToHeight="1" fitToWidth="1" horizontalDpi="600" verticalDpi="600" orientation="portrait" paperSize="9" scale="97" r:id="rId1"/>
  <headerFooter alignWithMargins="0">
    <oddFooter>&amp;C&amp;7Informacja dodatkowa oraz noty objaśniające stanowią integralną część sprawozdania finansowego.&amp;R&amp;P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usz18">
    <tabColor theme="1"/>
  </sheetPr>
  <dimension ref="D1:F42"/>
  <sheetViews>
    <sheetView view="pageBreakPreview" zoomScaleSheetLayoutView="100" zoomScalePageLayoutView="0" workbookViewId="0" topLeftCell="A1">
      <selection activeCell="J30" sqref="J30"/>
    </sheetView>
  </sheetViews>
  <sheetFormatPr defaultColWidth="9.140625" defaultRowHeight="12.75"/>
  <cols>
    <col min="1" max="1" width="4.421875" style="181" customWidth="1"/>
    <col min="2" max="2" width="24.28125" style="182" customWidth="1"/>
    <col min="3" max="3" width="11.421875" style="181" customWidth="1"/>
    <col min="4" max="4" width="21.7109375" style="181" customWidth="1"/>
    <col min="5" max="5" width="10.00390625" style="181" customWidth="1"/>
    <col min="6" max="6" width="14.8515625" style="181" customWidth="1"/>
    <col min="7" max="7" width="4.57421875" style="181" customWidth="1"/>
    <col min="8" max="8" width="18.421875" style="181" customWidth="1"/>
    <col min="9" max="10" width="9.140625" style="181" customWidth="1"/>
    <col min="11" max="11" width="10.28125" style="181" customWidth="1"/>
    <col min="12" max="12" width="10.140625" style="181" customWidth="1"/>
    <col min="13" max="13" width="9.140625" style="248" customWidth="1"/>
    <col min="14" max="14" width="9.7109375" style="248" bestFit="1" customWidth="1"/>
    <col min="15" max="16384" width="9.140625" style="248" customWidth="1"/>
  </cols>
  <sheetData>
    <row r="1" ht="11.25">
      <c r="F1" s="184"/>
    </row>
    <row r="2" ht="11.25">
      <c r="F2" s="184"/>
    </row>
    <row r="3" ht="11.25">
      <c r="F3" s="184"/>
    </row>
    <row r="4" ht="11.25">
      <c r="F4" s="184"/>
    </row>
    <row r="5" ht="11.25">
      <c r="F5" s="184"/>
    </row>
    <row r="6" ht="11.25">
      <c r="F6" s="184"/>
    </row>
    <row r="7" ht="11.25">
      <c r="F7" s="184"/>
    </row>
    <row r="8" ht="11.25">
      <c r="F8" s="184"/>
    </row>
    <row r="9" ht="11.25">
      <c r="F9" s="184"/>
    </row>
    <row r="10" ht="11.25">
      <c r="F10" s="184"/>
    </row>
    <row r="11" ht="11.25">
      <c r="F11" s="184"/>
    </row>
    <row r="12" ht="11.25">
      <c r="F12" s="184"/>
    </row>
    <row r="13" ht="11.25">
      <c r="F13" s="184"/>
    </row>
    <row r="14" ht="11.25">
      <c r="F14" s="184"/>
    </row>
    <row r="15" ht="11.25">
      <c r="F15" s="184"/>
    </row>
    <row r="16" ht="11.25">
      <c r="F16" s="184"/>
    </row>
    <row r="17" ht="11.25">
      <c r="F17" s="184"/>
    </row>
    <row r="18" ht="11.25">
      <c r="F18" s="184"/>
    </row>
    <row r="19" ht="11.25">
      <c r="F19" s="184"/>
    </row>
    <row r="20" ht="11.25">
      <c r="F20" s="184"/>
    </row>
    <row r="21" ht="11.25">
      <c r="F21" s="184"/>
    </row>
    <row r="22" ht="11.25">
      <c r="F22" s="184"/>
    </row>
    <row r="23" ht="11.25">
      <c r="F23" s="184"/>
    </row>
    <row r="24" ht="11.25">
      <c r="F24" s="184"/>
    </row>
    <row r="25" ht="11.25">
      <c r="F25" s="184"/>
    </row>
    <row r="26" ht="11.25">
      <c r="F26" s="184"/>
    </row>
    <row r="27" ht="11.25">
      <c r="F27" s="184"/>
    </row>
    <row r="28" ht="11.25">
      <c r="F28" s="184"/>
    </row>
    <row r="29" ht="11.25">
      <c r="F29" s="184"/>
    </row>
    <row r="30" ht="11.25">
      <c r="F30" s="184"/>
    </row>
    <row r="31" ht="11.25">
      <c r="F31" s="184"/>
    </row>
    <row r="32" ht="11.25">
      <c r="F32" s="184"/>
    </row>
    <row r="33" ht="11.25">
      <c r="F33" s="184"/>
    </row>
    <row r="34" ht="11.25">
      <c r="F34" s="184"/>
    </row>
    <row r="35" ht="11.25">
      <c r="F35" s="184"/>
    </row>
    <row r="36" ht="11.25">
      <c r="F36" s="184"/>
    </row>
    <row r="37" ht="11.25">
      <c r="F37" s="184"/>
    </row>
    <row r="38" ht="11.25">
      <c r="F38" s="184"/>
    </row>
    <row r="39" ht="11.25">
      <c r="F39" s="184"/>
    </row>
    <row r="40" ht="11.25">
      <c r="F40" s="184"/>
    </row>
    <row r="41" spans="4:5" ht="11.25">
      <c r="D41" s="247"/>
      <c r="E41" s="249"/>
    </row>
    <row r="42" ht="11.25">
      <c r="E42" s="249"/>
    </row>
  </sheetData>
  <sheetProtection formatRows="0"/>
  <printOptions/>
  <pageMargins left="0.75" right="0.75" top="0.57" bottom="1" header="0.5" footer="0.5"/>
  <pageSetup horizontalDpi="600" verticalDpi="600" orientation="landscape" paperSize="9" r:id="rId1"/>
  <headerFooter alignWithMargins="0">
    <oddFooter>&amp;C&amp;7Informacja dodatkowa oraz noty objaśniające stanowią integralną część sprawozdania finansowego.&amp;R&amp;P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usz30"/>
  <dimension ref="A1:I15"/>
  <sheetViews>
    <sheetView view="pageBreakPreview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421875" style="420" customWidth="1"/>
    <col min="2" max="2" width="10.140625" style="43" customWidth="1"/>
    <col min="3" max="3" width="21.421875" style="43" customWidth="1"/>
    <col min="4" max="7" width="10.140625" style="43" customWidth="1"/>
    <col min="8" max="8" width="10.140625" style="30" customWidth="1"/>
    <col min="9" max="9" width="4.140625" style="420" customWidth="1"/>
    <col min="10" max="16384" width="10.28125" style="30" customWidth="1"/>
  </cols>
  <sheetData>
    <row r="1" spans="2:7" s="420" customFormat="1" ht="11.25">
      <c r="B1" s="422"/>
      <c r="C1" s="422"/>
      <c r="D1" s="422"/>
      <c r="E1" s="422"/>
      <c r="F1" s="422"/>
      <c r="G1" s="422"/>
    </row>
    <row r="2" spans="2:9" ht="14.25" customHeight="1">
      <c r="B2" s="489" t="s">
        <v>201</v>
      </c>
      <c r="C2" s="490"/>
      <c r="D2" s="533"/>
      <c r="E2" s="489" t="s">
        <v>202</v>
      </c>
      <c r="F2" s="490"/>
      <c r="G2" s="490"/>
      <c r="H2" s="490"/>
      <c r="I2" s="423"/>
    </row>
    <row r="3" spans="1:9" ht="33.75">
      <c r="A3" s="421"/>
      <c r="B3" s="90" t="s">
        <v>203</v>
      </c>
      <c r="C3" s="90" t="s">
        <v>204</v>
      </c>
      <c r="D3" s="90" t="s">
        <v>884</v>
      </c>
      <c r="E3" s="90" t="s">
        <v>356</v>
      </c>
      <c r="F3" s="90" t="s">
        <v>357</v>
      </c>
      <c r="G3" s="90" t="s">
        <v>358</v>
      </c>
      <c r="H3" s="115" t="s">
        <v>359</v>
      </c>
      <c r="I3" s="423"/>
    </row>
    <row r="4" spans="1:9" ht="11.25">
      <c r="A4" s="421"/>
      <c r="B4" s="104" t="s">
        <v>678</v>
      </c>
      <c r="C4" s="104" t="s">
        <v>672</v>
      </c>
      <c r="D4" s="104">
        <v>13264</v>
      </c>
      <c r="E4" s="104">
        <v>6649</v>
      </c>
      <c r="F4" s="104">
        <v>6615</v>
      </c>
      <c r="G4" s="104">
        <v>0</v>
      </c>
      <c r="H4" s="104">
        <v>0</v>
      </c>
      <c r="I4" s="423"/>
    </row>
    <row r="5" spans="1:9" ht="11.25">
      <c r="A5" s="421"/>
      <c r="B5" s="104" t="s">
        <v>678</v>
      </c>
      <c r="C5" s="104" t="s">
        <v>673</v>
      </c>
      <c r="D5" s="104">
        <v>23345</v>
      </c>
      <c r="E5" s="104">
        <v>23345</v>
      </c>
      <c r="F5" s="104">
        <v>0</v>
      </c>
      <c r="G5" s="104">
        <v>0</v>
      </c>
      <c r="H5" s="104">
        <v>0</v>
      </c>
      <c r="I5" s="423"/>
    </row>
    <row r="6" spans="1:9" ht="11.25">
      <c r="A6" s="421"/>
      <c r="B6" s="104" t="s">
        <v>790</v>
      </c>
      <c r="C6" s="104" t="s">
        <v>788</v>
      </c>
      <c r="D6" s="104">
        <v>10106</v>
      </c>
      <c r="E6" s="104">
        <v>111</v>
      </c>
      <c r="F6" s="104">
        <v>9995</v>
      </c>
      <c r="G6" s="104">
        <v>0</v>
      </c>
      <c r="H6" s="104">
        <v>0</v>
      </c>
      <c r="I6" s="423"/>
    </row>
    <row r="7" spans="1:9" ht="11.25">
      <c r="A7" s="421"/>
      <c r="B7" s="104" t="s">
        <v>798</v>
      </c>
      <c r="C7" s="104" t="s">
        <v>796</v>
      </c>
      <c r="D7" s="104">
        <v>24579</v>
      </c>
      <c r="E7" s="104">
        <v>332</v>
      </c>
      <c r="F7" s="104">
        <v>24247</v>
      </c>
      <c r="G7" s="104">
        <v>0</v>
      </c>
      <c r="H7" s="104">
        <v>0</v>
      </c>
      <c r="I7" s="423"/>
    </row>
    <row r="8" spans="1:9" ht="11.25">
      <c r="A8" s="421"/>
      <c r="B8" s="104" t="s">
        <v>799</v>
      </c>
      <c r="C8" s="104" t="s">
        <v>797</v>
      </c>
      <c r="D8" s="104">
        <v>9924</v>
      </c>
      <c r="E8" s="104">
        <v>70</v>
      </c>
      <c r="F8" s="104">
        <v>9854</v>
      </c>
      <c r="G8" s="104">
        <v>0</v>
      </c>
      <c r="H8" s="104">
        <v>0</v>
      </c>
      <c r="I8" s="423"/>
    </row>
    <row r="9" spans="1:9" ht="11.25">
      <c r="A9" s="421"/>
      <c r="B9" s="104" t="s">
        <v>807</v>
      </c>
      <c r="C9" s="104" t="s">
        <v>805</v>
      </c>
      <c r="D9" s="104">
        <v>9810</v>
      </c>
      <c r="E9" s="104">
        <v>35</v>
      </c>
      <c r="F9" s="104">
        <v>0</v>
      </c>
      <c r="G9" s="104">
        <v>0</v>
      </c>
      <c r="H9" s="104">
        <v>9775</v>
      </c>
      <c r="I9" s="423"/>
    </row>
    <row r="10" spans="1:9" ht="11.25">
      <c r="A10" s="421"/>
      <c r="B10" s="104" t="s">
        <v>808</v>
      </c>
      <c r="C10" s="104" t="s">
        <v>806</v>
      </c>
      <c r="D10" s="104">
        <v>14733</v>
      </c>
      <c r="E10" s="104">
        <v>20</v>
      </c>
      <c r="F10" s="104">
        <v>0</v>
      </c>
      <c r="G10" s="104">
        <v>0</v>
      </c>
      <c r="H10" s="104">
        <v>14713</v>
      </c>
      <c r="I10" s="423"/>
    </row>
    <row r="11" spans="1:9" ht="11.25">
      <c r="A11" s="421"/>
      <c r="B11" s="104" t="s">
        <v>852</v>
      </c>
      <c r="C11" s="104" t="s">
        <v>851</v>
      </c>
      <c r="D11" s="104">
        <v>10038</v>
      </c>
      <c r="E11" s="104">
        <v>227</v>
      </c>
      <c r="F11" s="104">
        <v>0</v>
      </c>
      <c r="G11" s="104">
        <v>0</v>
      </c>
      <c r="H11" s="104">
        <v>9811</v>
      </c>
      <c r="I11" s="423"/>
    </row>
    <row r="12" spans="1:9" ht="11.25" customHeight="1">
      <c r="A12" s="421"/>
      <c r="B12" s="508" t="s">
        <v>205</v>
      </c>
      <c r="C12" s="510"/>
      <c r="D12" s="107">
        <v>115799</v>
      </c>
      <c r="E12" s="107">
        <v>30789</v>
      </c>
      <c r="F12" s="107">
        <v>50711</v>
      </c>
      <c r="G12" s="107">
        <v>0</v>
      </c>
      <c r="H12" s="107">
        <v>34299</v>
      </c>
      <c r="I12" s="423"/>
    </row>
    <row r="13" spans="2:9" ht="11.25">
      <c r="B13" s="508" t="s">
        <v>206</v>
      </c>
      <c r="C13" s="510"/>
      <c r="D13" s="107">
        <v>85010</v>
      </c>
      <c r="E13" s="531"/>
      <c r="F13" s="531"/>
      <c r="G13" s="531"/>
      <c r="H13" s="531"/>
      <c r="I13" s="423"/>
    </row>
    <row r="14" spans="2:9" ht="11.25">
      <c r="B14" s="508" t="s">
        <v>207</v>
      </c>
      <c r="C14" s="510"/>
      <c r="D14" s="107">
        <v>30789</v>
      </c>
      <c r="E14" s="532"/>
      <c r="F14" s="532"/>
      <c r="G14" s="532"/>
      <c r="H14" s="532"/>
      <c r="I14" s="423"/>
    </row>
    <row r="15" spans="2:7" s="420" customFormat="1" ht="11.25">
      <c r="B15" s="422"/>
      <c r="C15" s="422"/>
      <c r="D15" s="422"/>
      <c r="E15" s="422"/>
      <c r="F15" s="422"/>
      <c r="G15" s="422"/>
    </row>
  </sheetData>
  <sheetProtection/>
  <mergeCells count="6">
    <mergeCell ref="E13:H14"/>
    <mergeCell ref="B2:D2"/>
    <mergeCell ref="B12:C12"/>
    <mergeCell ref="B13:C13"/>
    <mergeCell ref="B14:C14"/>
    <mergeCell ref="E2:H2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usz41"/>
  <dimension ref="A2:M23"/>
  <sheetViews>
    <sheetView view="pageBreakPreview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421875" style="424" customWidth="1"/>
    <col min="2" max="2" width="28.00390625" style="378" customWidth="1"/>
    <col min="3" max="3" width="19.421875" style="378" customWidth="1"/>
    <col min="4" max="4" width="14.57421875" style="378" customWidth="1"/>
    <col min="5" max="5" width="7.57421875" style="378" customWidth="1"/>
    <col min="6" max="6" width="10.421875" style="378" customWidth="1"/>
    <col min="7" max="12" width="9.421875" style="378" customWidth="1"/>
    <col min="13" max="13" width="5.140625" style="424" customWidth="1"/>
    <col min="14" max="16384" width="10.28125" style="378" customWidth="1"/>
  </cols>
  <sheetData>
    <row r="1" s="424" customFormat="1" ht="11.25"/>
    <row r="2" spans="2:12" ht="11.25">
      <c r="B2" s="489" t="s">
        <v>882</v>
      </c>
      <c r="C2" s="490"/>
      <c r="D2" s="490"/>
      <c r="E2" s="490"/>
      <c r="F2" s="490"/>
      <c r="G2" s="489" t="s">
        <v>202</v>
      </c>
      <c r="H2" s="490"/>
      <c r="I2" s="490"/>
      <c r="J2" s="490"/>
      <c r="K2" s="490"/>
      <c r="L2" s="533"/>
    </row>
    <row r="3" spans="1:13" s="379" customFormat="1" ht="33.75">
      <c r="A3" s="425"/>
      <c r="B3" s="333" t="s">
        <v>688</v>
      </c>
      <c r="C3" s="333" t="s">
        <v>689</v>
      </c>
      <c r="D3" s="333" t="s">
        <v>204</v>
      </c>
      <c r="E3" s="333" t="s">
        <v>601</v>
      </c>
      <c r="F3" s="333" t="s">
        <v>883</v>
      </c>
      <c r="G3" s="333" t="s">
        <v>356</v>
      </c>
      <c r="H3" s="333" t="s">
        <v>357</v>
      </c>
      <c r="I3" s="333" t="s">
        <v>358</v>
      </c>
      <c r="J3" s="333" t="s">
        <v>359</v>
      </c>
      <c r="K3" s="333" t="s">
        <v>360</v>
      </c>
      <c r="L3" s="333" t="s">
        <v>164</v>
      </c>
      <c r="M3" s="425"/>
    </row>
    <row r="4" spans="1:13" s="380" customFormat="1" ht="11.25">
      <c r="A4" s="426"/>
      <c r="B4" s="112" t="s">
        <v>681</v>
      </c>
      <c r="C4" s="112" t="s">
        <v>679</v>
      </c>
      <c r="D4" s="112" t="s">
        <v>208</v>
      </c>
      <c r="E4" s="104">
        <v>20000</v>
      </c>
      <c r="F4" s="104">
        <v>18693</v>
      </c>
      <c r="G4" s="104">
        <v>642</v>
      </c>
      <c r="H4" s="104">
        <v>669</v>
      </c>
      <c r="I4" s="104">
        <v>697</v>
      </c>
      <c r="J4" s="104">
        <v>726</v>
      </c>
      <c r="K4" s="104">
        <v>756</v>
      </c>
      <c r="L4" s="104">
        <v>15203</v>
      </c>
      <c r="M4" s="427"/>
    </row>
    <row r="5" spans="1:13" s="380" customFormat="1" ht="11.25" collapsed="1">
      <c r="A5" s="426"/>
      <c r="B5" s="112" t="s">
        <v>792</v>
      </c>
      <c r="C5" s="112" t="s">
        <v>679</v>
      </c>
      <c r="D5" s="112" t="s">
        <v>842</v>
      </c>
      <c r="E5" s="104">
        <v>101272.0584</v>
      </c>
      <c r="F5" s="104">
        <v>74634</v>
      </c>
      <c r="G5" s="104">
        <v>0</v>
      </c>
      <c r="H5" s="104">
        <v>0</v>
      </c>
      <c r="I5" s="104">
        <v>1293</v>
      </c>
      <c r="J5" s="104">
        <v>2275</v>
      </c>
      <c r="K5" s="104">
        <v>2349</v>
      </c>
      <c r="L5" s="104">
        <v>68717</v>
      </c>
      <c r="M5" s="427"/>
    </row>
    <row r="6" spans="1:13" s="380" customFormat="1" ht="11.25">
      <c r="A6" s="426"/>
      <c r="B6" s="112" t="s">
        <v>792</v>
      </c>
      <c r="C6" s="112" t="s">
        <v>677</v>
      </c>
      <c r="D6" s="112" t="s">
        <v>676</v>
      </c>
      <c r="E6" s="104">
        <v>3000</v>
      </c>
      <c r="F6" s="104">
        <v>0</v>
      </c>
      <c r="G6" s="104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427"/>
    </row>
    <row r="7" spans="1:13" s="380" customFormat="1" ht="33.75">
      <c r="A7" s="426"/>
      <c r="B7" s="112" t="s">
        <v>866</v>
      </c>
      <c r="C7" s="112" t="s">
        <v>853</v>
      </c>
      <c r="D7" s="112" t="s">
        <v>687</v>
      </c>
      <c r="E7" s="104">
        <v>1500</v>
      </c>
      <c r="F7" s="104">
        <v>1600</v>
      </c>
      <c r="G7" s="104">
        <v>0</v>
      </c>
      <c r="H7" s="104">
        <v>0</v>
      </c>
      <c r="I7" s="104">
        <v>1600</v>
      </c>
      <c r="J7" s="104">
        <v>0</v>
      </c>
      <c r="K7" s="104">
        <v>0</v>
      </c>
      <c r="L7" s="104">
        <v>0</v>
      </c>
      <c r="M7" s="427"/>
    </row>
    <row r="8" spans="1:13" s="380" customFormat="1" ht="33.75" collapsed="1">
      <c r="A8" s="426"/>
      <c r="B8" s="112" t="s">
        <v>866</v>
      </c>
      <c r="C8" s="112" t="s">
        <v>853</v>
      </c>
      <c r="D8" s="112" t="s">
        <v>687</v>
      </c>
      <c r="E8" s="104">
        <v>1500</v>
      </c>
      <c r="F8" s="104">
        <v>1600</v>
      </c>
      <c r="G8" s="104">
        <v>0</v>
      </c>
      <c r="H8" s="104">
        <v>0</v>
      </c>
      <c r="I8" s="104">
        <v>1600</v>
      </c>
      <c r="J8" s="104">
        <v>0</v>
      </c>
      <c r="K8" s="104">
        <v>0</v>
      </c>
      <c r="L8" s="104">
        <v>0</v>
      </c>
      <c r="M8" s="427"/>
    </row>
    <row r="9" spans="1:13" s="380" customFormat="1" ht="33.75">
      <c r="A9" s="426"/>
      <c r="B9" s="112" t="s">
        <v>866</v>
      </c>
      <c r="C9" s="112" t="s">
        <v>853</v>
      </c>
      <c r="D9" s="112" t="s">
        <v>687</v>
      </c>
      <c r="E9" s="104">
        <v>1000</v>
      </c>
      <c r="F9" s="104">
        <v>1040</v>
      </c>
      <c r="G9" s="104">
        <v>0</v>
      </c>
      <c r="H9" s="104">
        <v>0</v>
      </c>
      <c r="I9" s="104">
        <v>1040</v>
      </c>
      <c r="J9" s="104">
        <v>0</v>
      </c>
      <c r="K9" s="104">
        <v>0</v>
      </c>
      <c r="L9" s="104">
        <v>0</v>
      </c>
      <c r="M9" s="427"/>
    </row>
    <row r="10" spans="1:13" s="380" customFormat="1" ht="11.25">
      <c r="A10" s="426"/>
      <c r="B10" s="112" t="s">
        <v>791</v>
      </c>
      <c r="C10" s="112" t="s">
        <v>680</v>
      </c>
      <c r="D10" s="112" t="s">
        <v>208</v>
      </c>
      <c r="E10" s="104">
        <v>12800</v>
      </c>
      <c r="F10" s="104">
        <v>6294</v>
      </c>
      <c r="G10" s="104">
        <v>353</v>
      </c>
      <c r="H10" s="104">
        <v>361</v>
      </c>
      <c r="I10" s="104">
        <v>370</v>
      </c>
      <c r="J10" s="104">
        <v>379</v>
      </c>
      <c r="K10" s="104">
        <v>4831</v>
      </c>
      <c r="L10" s="104">
        <v>0</v>
      </c>
      <c r="M10" s="427"/>
    </row>
    <row r="11" spans="1:13" s="380" customFormat="1" ht="33.75">
      <c r="A11" s="426"/>
      <c r="B11" s="112" t="s">
        <v>854</v>
      </c>
      <c r="C11" s="112" t="s">
        <v>680</v>
      </c>
      <c r="D11" s="112" t="s">
        <v>857</v>
      </c>
      <c r="E11" s="104">
        <v>57500</v>
      </c>
      <c r="F11" s="104">
        <v>1676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1676</v>
      </c>
      <c r="M11" s="427"/>
    </row>
    <row r="12" spans="1:13" s="380" customFormat="1" ht="22.5">
      <c r="A12" s="426"/>
      <c r="B12" s="112" t="s">
        <v>854</v>
      </c>
      <c r="C12" s="112" t="s">
        <v>680</v>
      </c>
      <c r="D12" s="112" t="s">
        <v>676</v>
      </c>
      <c r="E12" s="104">
        <v>5000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427"/>
    </row>
    <row r="13" spans="1:13" s="380" customFormat="1" ht="22.5">
      <c r="A13" s="426"/>
      <c r="B13" s="112" t="s">
        <v>856</v>
      </c>
      <c r="C13" s="112" t="s">
        <v>823</v>
      </c>
      <c r="D13" s="112" t="s">
        <v>855</v>
      </c>
      <c r="E13" s="104">
        <v>84020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427"/>
    </row>
    <row r="14" spans="1:13" s="380" customFormat="1" ht="33.75">
      <c r="A14" s="426"/>
      <c r="B14" s="112" t="s">
        <v>858</v>
      </c>
      <c r="C14" s="112" t="s">
        <v>680</v>
      </c>
      <c r="D14" s="112" t="s">
        <v>857</v>
      </c>
      <c r="E14" s="104">
        <v>62100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427"/>
    </row>
    <row r="15" spans="1:13" s="380" customFormat="1" ht="33.75">
      <c r="A15" s="426"/>
      <c r="B15" s="112" t="s">
        <v>858</v>
      </c>
      <c r="C15" s="112" t="s">
        <v>680</v>
      </c>
      <c r="D15" s="112" t="s">
        <v>676</v>
      </c>
      <c r="E15" s="104">
        <v>5500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427"/>
    </row>
    <row r="16" spans="1:13" s="380" customFormat="1" ht="22.5">
      <c r="A16" s="426"/>
      <c r="B16" s="112" t="s">
        <v>867</v>
      </c>
      <c r="C16" s="112" t="s">
        <v>868</v>
      </c>
      <c r="D16" s="112" t="s">
        <v>208</v>
      </c>
      <c r="E16" s="104">
        <v>9850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427"/>
    </row>
    <row r="17" spans="1:13" s="380" customFormat="1" ht="33.75">
      <c r="A17" s="426"/>
      <c r="B17" s="112" t="s">
        <v>866</v>
      </c>
      <c r="C17" s="112" t="s">
        <v>680</v>
      </c>
      <c r="D17" s="112" t="s">
        <v>857</v>
      </c>
      <c r="E17" s="104">
        <v>20000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427"/>
    </row>
    <row r="18" spans="1:13" s="380" customFormat="1" ht="33.75">
      <c r="A18" s="426"/>
      <c r="B18" s="112" t="s">
        <v>614</v>
      </c>
      <c r="C18" s="112" t="s">
        <v>853</v>
      </c>
      <c r="D18" s="112" t="s">
        <v>687</v>
      </c>
      <c r="E18" s="104">
        <v>2500</v>
      </c>
      <c r="F18" s="104">
        <v>2531</v>
      </c>
      <c r="G18" s="104">
        <v>0</v>
      </c>
      <c r="H18" s="104">
        <v>0</v>
      </c>
      <c r="I18" s="104">
        <v>2531</v>
      </c>
      <c r="J18" s="104">
        <v>0</v>
      </c>
      <c r="K18" s="104">
        <v>0</v>
      </c>
      <c r="L18" s="104">
        <v>0</v>
      </c>
      <c r="M18" s="427"/>
    </row>
    <row r="19" spans="1:13" s="380" customFormat="1" ht="4.5" customHeight="1">
      <c r="A19" s="426"/>
      <c r="B19" s="104" t="s">
        <v>686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427"/>
    </row>
    <row r="20" spans="2:13" ht="11.25" customHeight="1">
      <c r="B20" s="508" t="s">
        <v>800</v>
      </c>
      <c r="C20" s="509"/>
      <c r="D20" s="509"/>
      <c r="E20" s="510"/>
      <c r="F20" s="107">
        <v>108068</v>
      </c>
      <c r="G20" s="107">
        <v>995</v>
      </c>
      <c r="H20" s="107">
        <v>1030</v>
      </c>
      <c r="I20" s="107">
        <v>9131</v>
      </c>
      <c r="J20" s="107">
        <v>3380</v>
      </c>
      <c r="K20" s="107">
        <v>7936</v>
      </c>
      <c r="L20" s="107">
        <v>85596</v>
      </c>
      <c r="M20" s="427"/>
    </row>
    <row r="21" spans="2:13" ht="11.25" customHeight="1">
      <c r="B21" s="508" t="s">
        <v>206</v>
      </c>
      <c r="C21" s="509"/>
      <c r="D21" s="509"/>
      <c r="E21" s="510"/>
      <c r="F21" s="107">
        <v>107073</v>
      </c>
      <c r="G21" s="534"/>
      <c r="H21" s="535"/>
      <c r="I21" s="535"/>
      <c r="J21" s="535"/>
      <c r="K21" s="535"/>
      <c r="L21" s="536"/>
      <c r="M21" s="427"/>
    </row>
    <row r="22" spans="2:12" ht="11.25">
      <c r="B22" s="508" t="s">
        <v>207</v>
      </c>
      <c r="C22" s="509"/>
      <c r="D22" s="509"/>
      <c r="E22" s="510"/>
      <c r="F22" s="107">
        <v>995</v>
      </c>
      <c r="G22" s="537"/>
      <c r="H22" s="538"/>
      <c r="I22" s="538"/>
      <c r="J22" s="538"/>
      <c r="K22" s="538"/>
      <c r="L22" s="539"/>
    </row>
    <row r="23" s="424" customFormat="1" ht="11.25">
      <c r="F23" s="428"/>
    </row>
  </sheetData>
  <sheetProtection/>
  <mergeCells count="6">
    <mergeCell ref="G2:L2"/>
    <mergeCell ref="B2:F2"/>
    <mergeCell ref="B20:E20"/>
    <mergeCell ref="B21:E21"/>
    <mergeCell ref="B22:E22"/>
    <mergeCell ref="G21:L22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usz20">
    <tabColor rgb="FFFFFF00"/>
  </sheetPr>
  <dimension ref="E1:F32"/>
  <sheetViews>
    <sheetView view="pageBreakPreview" zoomScaleSheetLayoutView="100" zoomScalePageLayoutView="0" workbookViewId="0" topLeftCell="A1">
      <selection activeCell="M28" sqref="M28"/>
    </sheetView>
  </sheetViews>
  <sheetFormatPr defaultColWidth="9.140625" defaultRowHeight="12.75"/>
  <cols>
    <col min="1" max="1" width="4.421875" style="158" customWidth="1"/>
    <col min="2" max="2" width="24.28125" style="159" customWidth="1"/>
    <col min="3" max="3" width="11.421875" style="158" customWidth="1"/>
    <col min="4" max="4" width="21.7109375" style="158" customWidth="1"/>
    <col min="5" max="5" width="10.00390625" style="158" customWidth="1"/>
    <col min="6" max="6" width="14.8515625" style="158" customWidth="1"/>
    <col min="7" max="7" width="4.57421875" style="158" customWidth="1"/>
    <col min="8" max="8" width="18.421875" style="158" customWidth="1"/>
    <col min="9" max="10" width="9.140625" style="158" customWidth="1"/>
    <col min="11" max="11" width="10.8515625" style="158" customWidth="1"/>
    <col min="12" max="12" width="10.140625" style="158" customWidth="1"/>
    <col min="13" max="13" width="9.140625" style="170" customWidth="1"/>
    <col min="14" max="14" width="9.7109375" style="170" bestFit="1" customWidth="1"/>
    <col min="15" max="16384" width="9.140625" style="170" customWidth="1"/>
  </cols>
  <sheetData>
    <row r="1" ht="11.25">
      <c r="F1" s="169"/>
    </row>
    <row r="2" ht="11.25">
      <c r="F2" s="169"/>
    </row>
    <row r="3" ht="11.25">
      <c r="F3" s="169"/>
    </row>
    <row r="4" ht="11.25">
      <c r="F4" s="169"/>
    </row>
    <row r="5" ht="11.25">
      <c r="F5" s="169"/>
    </row>
    <row r="6" ht="11.25">
      <c r="F6" s="169"/>
    </row>
    <row r="7" ht="11.25">
      <c r="F7" s="169"/>
    </row>
    <row r="8" ht="11.25">
      <c r="F8" s="169"/>
    </row>
    <row r="9" ht="11.25">
      <c r="F9" s="169"/>
    </row>
    <row r="10" ht="11.25">
      <c r="F10" s="169"/>
    </row>
    <row r="11" ht="11.25">
      <c r="F11" s="169"/>
    </row>
    <row r="12" ht="11.25">
      <c r="F12" s="169"/>
    </row>
    <row r="13" ht="11.25">
      <c r="F13" s="169"/>
    </row>
    <row r="14" ht="11.25">
      <c r="F14" s="169"/>
    </row>
    <row r="15" ht="11.25">
      <c r="F15" s="169"/>
    </row>
    <row r="16" ht="11.25">
      <c r="F16" s="169"/>
    </row>
    <row r="17" ht="11.25">
      <c r="F17" s="169"/>
    </row>
    <row r="18" ht="11.25">
      <c r="F18" s="169"/>
    </row>
    <row r="19" ht="11.25">
      <c r="F19" s="169"/>
    </row>
    <row r="20" ht="11.25">
      <c r="F20" s="169"/>
    </row>
    <row r="21" ht="11.25">
      <c r="F21" s="169"/>
    </row>
    <row r="22" ht="11.25">
      <c r="F22" s="169"/>
    </row>
    <row r="23" ht="11.25">
      <c r="F23" s="169"/>
    </row>
    <row r="24" ht="11.25">
      <c r="F24" s="169"/>
    </row>
    <row r="25" ht="11.25">
      <c r="F25" s="169"/>
    </row>
    <row r="26" ht="11.25">
      <c r="F26" s="169"/>
    </row>
    <row r="27" ht="11.25">
      <c r="F27" s="169"/>
    </row>
    <row r="28" ht="11.25">
      <c r="F28" s="169"/>
    </row>
    <row r="30" ht="11.25">
      <c r="F30" s="169"/>
    </row>
    <row r="31" ht="11.25">
      <c r="F31" s="169"/>
    </row>
    <row r="32" ht="11.25">
      <c r="E32" s="164"/>
    </row>
  </sheetData>
  <sheetProtection formatRows="0"/>
  <printOptions/>
  <pageMargins left="0.75" right="0.75" top="0.57" bottom="1" header="0.5" footer="0.5"/>
  <pageSetup horizontalDpi="600" verticalDpi="600" orientation="landscape" paperSize="9" r:id="rId1"/>
  <headerFooter alignWithMargins="0">
    <oddFooter>&amp;C&amp;7Informacja dodatkowa oraz noty objaśniające stanowią integralną część sprawozdania finansowego.&amp;R&amp;P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usz21">
    <tabColor theme="1"/>
    <pageSetUpPr fitToPage="1"/>
  </sheetPr>
  <dimension ref="A1:J47"/>
  <sheetViews>
    <sheetView view="pageBreakPreview" zoomScaleSheetLayoutView="100" zoomScalePageLayoutView="0" workbookViewId="0" topLeftCell="A1">
      <selection activeCell="C36" sqref="C36"/>
    </sheetView>
  </sheetViews>
  <sheetFormatPr defaultColWidth="9.140625" defaultRowHeight="12.75"/>
  <cols>
    <col min="1" max="1" width="4.140625" style="158" customWidth="1"/>
    <col min="2" max="2" width="58.8515625" style="206" customWidth="1"/>
    <col min="3" max="4" width="11.7109375" style="158" customWidth="1"/>
    <col min="5" max="5" width="4.28125" style="158" customWidth="1"/>
    <col min="6" max="9" width="9.140625" style="170" customWidth="1"/>
    <col min="10" max="10" width="9.140625" style="158" customWidth="1"/>
    <col min="11" max="11" width="9.140625" style="170" customWidth="1"/>
    <col min="12" max="12" width="9.7109375" style="170" bestFit="1" customWidth="1"/>
    <col min="13" max="16384" width="9.140625" style="170" customWidth="1"/>
  </cols>
  <sheetData>
    <row r="1" spans="1:10" s="207" customFormat="1" ht="11.25">
      <c r="A1" s="203"/>
      <c r="B1" s="202"/>
      <c r="C1" s="203"/>
      <c r="D1" s="203"/>
      <c r="E1" s="203"/>
      <c r="J1" s="203"/>
    </row>
    <row r="47" ht="11.25">
      <c r="D47" s="169"/>
    </row>
  </sheetData>
  <sheetProtection formatRows="0"/>
  <printOptions/>
  <pageMargins left="0.75" right="0.75" top="0.57" bottom="1" header="0.5" footer="0.5"/>
  <pageSetup fitToHeight="1" fitToWidth="1" horizontalDpi="600" verticalDpi="600" orientation="portrait" paperSize="9" scale="97" r:id="rId1"/>
  <headerFooter alignWithMargins="0">
    <oddFooter>&amp;C&amp;7Informacja dodatkowa oraz noty objaśniające stanowią integralną część sprawozdania finansowego.&amp;R&amp;P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usz44">
    <tabColor theme="1"/>
    <pageSetUpPr fitToPage="1"/>
  </sheetPr>
  <dimension ref="D108:D108"/>
  <sheetViews>
    <sheetView view="pageBreakPreview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4.140625" style="158" customWidth="1"/>
    <col min="2" max="2" width="58.8515625" style="159" customWidth="1"/>
    <col min="3" max="4" width="11.7109375" style="158" customWidth="1"/>
    <col min="5" max="5" width="4.140625" style="158" customWidth="1"/>
    <col min="6" max="6" width="9.7109375" style="158" bestFit="1" customWidth="1"/>
    <col min="7" max="7" width="28.28125" style="158" customWidth="1"/>
    <col min="8" max="11" width="9.140625" style="158" customWidth="1"/>
    <col min="12" max="12" width="9.140625" style="170" customWidth="1"/>
    <col min="13" max="13" width="9.7109375" style="170" bestFit="1" customWidth="1"/>
    <col min="14" max="16384" width="9.140625" style="170" customWidth="1"/>
  </cols>
  <sheetData>
    <row r="108" ht="11.25">
      <c r="D108" s="169"/>
    </row>
  </sheetData>
  <sheetProtection formatRows="0"/>
  <printOptions/>
  <pageMargins left="0.75" right="0.75" top="0.57" bottom="1" header="0.5" footer="0.5"/>
  <pageSetup fitToHeight="1" fitToWidth="1" horizontalDpi="600" verticalDpi="600" orientation="portrait" paperSize="9" scale="63" r:id="rId1"/>
  <headerFooter alignWithMargins="0">
    <oddFooter>&amp;C&amp;7Informacja dodatkowa oraz noty objaśniające stanowią integralną część sprawozdania finansowego.&amp;R&amp;P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Arkusz42">
    <tabColor rgb="FF92D050"/>
    <pageSetUpPr fitToPage="1"/>
  </sheetPr>
  <dimension ref="B3:H23"/>
  <sheetViews>
    <sheetView view="pageBreakPreview" zoomScaleSheetLayoutView="100" zoomScalePageLayoutView="0" workbookViewId="0" topLeftCell="A1">
      <selection activeCell="H24" sqref="H24"/>
    </sheetView>
  </sheetViews>
  <sheetFormatPr defaultColWidth="9.140625" defaultRowHeight="12.75"/>
  <cols>
    <col min="1" max="1" width="3.28125" style="158" customWidth="1"/>
    <col min="2" max="2" width="41.140625" style="206" customWidth="1"/>
    <col min="3" max="6" width="10.28125" style="158" customWidth="1"/>
    <col min="7" max="7" width="3.57421875" style="158" customWidth="1"/>
    <col min="8" max="8" width="28.28125" style="158" customWidth="1"/>
    <col min="9" max="12" width="9.140625" style="158" customWidth="1"/>
    <col min="13" max="13" width="9.140625" style="170" customWidth="1"/>
    <col min="14" max="14" width="9.7109375" style="170" bestFit="1" customWidth="1"/>
    <col min="15" max="16384" width="9.140625" style="170" customWidth="1"/>
  </cols>
  <sheetData>
    <row r="3" spans="2:6" ht="33.75" customHeight="1">
      <c r="B3" s="540" t="s">
        <v>242</v>
      </c>
      <c r="C3" s="541" t="s">
        <v>224</v>
      </c>
      <c r="D3" s="541"/>
      <c r="E3" s="542" t="s">
        <v>225</v>
      </c>
      <c r="F3" s="542"/>
    </row>
    <row r="4" spans="2:6" ht="11.25">
      <c r="B4" s="540"/>
      <c r="C4" s="214" t="e">
        <f>#REF!</f>
        <v>#REF!</v>
      </c>
      <c r="D4" s="214" t="e">
        <f>#REF!</f>
        <v>#REF!</v>
      </c>
      <c r="E4" s="214" t="e">
        <f>#REF!</f>
        <v>#REF!</v>
      </c>
      <c r="F4" s="214" t="e">
        <f>#REF!</f>
        <v>#REF!</v>
      </c>
    </row>
    <row r="5" spans="2:6" ht="22.5">
      <c r="B5" s="119" t="s">
        <v>59</v>
      </c>
      <c r="C5" s="175"/>
      <c r="D5" s="175"/>
      <c r="E5" s="175"/>
      <c r="F5" s="175"/>
    </row>
    <row r="6" spans="2:6" ht="11.25">
      <c r="B6" s="174" t="s">
        <v>226</v>
      </c>
      <c r="C6" s="175">
        <f>SUM(C7:C10)</f>
        <v>3034</v>
      </c>
      <c r="D6" s="175">
        <f>SUM(D7:D10)</f>
        <v>3034</v>
      </c>
      <c r="E6" s="175">
        <f>SUM(E7:E10)</f>
        <v>1804</v>
      </c>
      <c r="F6" s="175">
        <f>SUM(F7:F10)</f>
        <v>1751</v>
      </c>
    </row>
    <row r="7" spans="2:6" ht="11.25">
      <c r="B7" s="213" t="s">
        <v>227</v>
      </c>
      <c r="C7" s="175">
        <v>253</v>
      </c>
      <c r="D7" s="175">
        <v>253</v>
      </c>
      <c r="E7" s="175">
        <v>146</v>
      </c>
      <c r="F7" s="175">
        <v>142</v>
      </c>
    </row>
    <row r="8" spans="2:6" ht="11.25">
      <c r="B8" s="213" t="s">
        <v>228</v>
      </c>
      <c r="C8" s="175">
        <v>506</v>
      </c>
      <c r="D8" s="175">
        <v>506</v>
      </c>
      <c r="E8" s="175">
        <v>301</v>
      </c>
      <c r="F8" s="175">
        <v>296</v>
      </c>
    </row>
    <row r="9" spans="2:6" ht="11.25">
      <c r="B9" s="213" t="s">
        <v>229</v>
      </c>
      <c r="C9" s="175">
        <v>758</v>
      </c>
      <c r="D9" s="175">
        <v>758</v>
      </c>
      <c r="E9" s="175">
        <v>447</v>
      </c>
      <c r="F9" s="175">
        <v>434</v>
      </c>
    </row>
    <row r="10" spans="2:8" ht="11.25">
      <c r="B10" s="213" t="s">
        <v>230</v>
      </c>
      <c r="C10" s="175">
        <v>1517</v>
      </c>
      <c r="D10" s="175">
        <v>1517</v>
      </c>
      <c r="E10" s="175">
        <f>909+1</f>
        <v>910</v>
      </c>
      <c r="F10" s="175">
        <v>879</v>
      </c>
      <c r="H10" s="256"/>
    </row>
    <row r="11" spans="2:6" ht="11.25">
      <c r="B11" s="174" t="s">
        <v>231</v>
      </c>
      <c r="C11" s="175">
        <v>41911</v>
      </c>
      <c r="D11" s="175">
        <v>44954</v>
      </c>
      <c r="E11" s="175">
        <v>38750</v>
      </c>
      <c r="F11" s="175">
        <v>40561</v>
      </c>
    </row>
    <row r="12" spans="2:6" ht="11.25">
      <c r="B12" s="174" t="s">
        <v>232</v>
      </c>
      <c r="C12" s="175">
        <v>0</v>
      </c>
      <c r="D12" s="175">
        <v>0</v>
      </c>
      <c r="E12" s="175">
        <v>0</v>
      </c>
      <c r="F12" s="175">
        <v>0</v>
      </c>
    </row>
    <row r="13" spans="2:6" ht="11.25">
      <c r="B13" s="178" t="s">
        <v>162</v>
      </c>
      <c r="C13" s="179">
        <f>SUM(C6,C11:C12)</f>
        <v>44945</v>
      </c>
      <c r="D13" s="179">
        <f>SUM(D6,D11:D12)</f>
        <v>47988</v>
      </c>
      <c r="E13" s="179">
        <f>SUM(E6,E11:E12)</f>
        <v>40554</v>
      </c>
      <c r="F13" s="179">
        <f>SUM(F6,F11:F12)</f>
        <v>42312</v>
      </c>
    </row>
    <row r="14" spans="2:6" ht="11.25">
      <c r="B14" s="174" t="s">
        <v>320</v>
      </c>
      <c r="C14" s="175">
        <v>-4391</v>
      </c>
      <c r="D14" s="175">
        <v>-5676</v>
      </c>
      <c r="E14" s="156" t="s">
        <v>60</v>
      </c>
      <c r="F14" s="156" t="s">
        <v>60</v>
      </c>
    </row>
    <row r="15" spans="2:6" ht="11.25">
      <c r="B15" s="178" t="s">
        <v>225</v>
      </c>
      <c r="C15" s="179">
        <f>SUM(C13:C14)</f>
        <v>40554</v>
      </c>
      <c r="D15" s="179">
        <f>SUM(D13:D14)</f>
        <v>42312</v>
      </c>
      <c r="E15" s="383" t="s">
        <v>60</v>
      </c>
      <c r="F15" s="383" t="s">
        <v>60</v>
      </c>
    </row>
    <row r="16" spans="2:6" ht="22.5">
      <c r="B16" s="174" t="s">
        <v>234</v>
      </c>
      <c r="C16" s="57" t="s">
        <v>60</v>
      </c>
      <c r="D16" s="57" t="s">
        <v>60</v>
      </c>
      <c r="E16" s="104">
        <f>Pasywa!G14</f>
        <v>39246</v>
      </c>
      <c r="F16" s="104">
        <v>40561</v>
      </c>
    </row>
    <row r="17" spans="2:6" ht="22.5">
      <c r="B17" s="174" t="s">
        <v>235</v>
      </c>
      <c r="C17" s="57" t="s">
        <v>60</v>
      </c>
      <c r="D17" s="57" t="s">
        <v>60</v>
      </c>
      <c r="E17" s="104">
        <f>Pasywa!G22</f>
        <v>1904</v>
      </c>
      <c r="F17" s="104">
        <v>1751</v>
      </c>
    </row>
    <row r="21" spans="3:6" ht="11.25">
      <c r="C21" s="164">
        <f>C15-E13</f>
        <v>0</v>
      </c>
      <c r="D21" s="164">
        <f>D15-F13</f>
        <v>0</v>
      </c>
      <c r="E21" s="164">
        <f>E16+E17-E13</f>
        <v>596</v>
      </c>
      <c r="F21" s="164">
        <f>F16+F17-F13</f>
        <v>0</v>
      </c>
    </row>
    <row r="22" ht="11.25">
      <c r="E22" s="164">
        <f>E6-E17</f>
        <v>-100</v>
      </c>
    </row>
    <row r="23" spans="4:6" ht="11.25">
      <c r="D23" s="169"/>
      <c r="E23" s="164">
        <f>SUM(E11:E12)-E16</f>
        <v>-496</v>
      </c>
      <c r="F23" s="169"/>
    </row>
  </sheetData>
  <sheetProtection formatRows="0"/>
  <mergeCells count="3">
    <mergeCell ref="B3:B4"/>
    <mergeCell ref="C3:D3"/>
    <mergeCell ref="E3:F3"/>
  </mergeCells>
  <printOptions/>
  <pageMargins left="0.75" right="0.75" top="0.57" bottom="1" header="0.5" footer="0.5"/>
  <pageSetup fitToHeight="1" fitToWidth="1" horizontalDpi="600" verticalDpi="600" orientation="portrait" paperSize="9" scale="98" r:id="rId1"/>
  <headerFooter alignWithMargins="0">
    <oddFooter>&amp;C&amp;7Informacja dodatkowa oraz noty objaśniające stanowią integralną część sprawozdania finansowego.&amp;R&amp;P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Arkusz16">
    <pageSetUpPr fitToPage="1"/>
  </sheetPr>
  <dimension ref="B2:P72"/>
  <sheetViews>
    <sheetView view="pageBreakPreview" zoomScaleSheetLayoutView="100" zoomScalePageLayoutView="0" workbookViewId="0" topLeftCell="A1">
      <selection activeCell="H38" sqref="H38"/>
    </sheetView>
  </sheetViews>
  <sheetFormatPr defaultColWidth="9.140625" defaultRowHeight="12.75" outlineLevelRow="1"/>
  <cols>
    <col min="1" max="1" width="4.00390625" style="158" customWidth="1"/>
    <col min="2" max="2" width="58.8515625" style="206" customWidth="1"/>
    <col min="3" max="4" width="11.7109375" style="158" customWidth="1"/>
    <col min="5" max="5" width="4.8515625" style="158" customWidth="1"/>
    <col min="6" max="6" width="28.28125" style="158" customWidth="1"/>
    <col min="7" max="16" width="9.140625" style="158" customWidth="1"/>
    <col min="17" max="16384" width="9.140625" style="170" customWidth="1"/>
  </cols>
  <sheetData>
    <row r="2" spans="2:4" ht="11.25" hidden="1">
      <c r="B2" s="543" t="s">
        <v>165</v>
      </c>
      <c r="C2" s="543"/>
      <c r="D2" s="543"/>
    </row>
    <row r="3" spans="2:4" ht="11.25" hidden="1">
      <c r="B3" s="544"/>
      <c r="C3" s="47" t="e">
        <f>#REF!</f>
        <v>#REF!</v>
      </c>
      <c r="D3" s="47" t="e">
        <f>#REF!</f>
        <v>#REF!</v>
      </c>
    </row>
    <row r="4" spans="2:4" ht="11.25" hidden="1">
      <c r="B4" s="545"/>
      <c r="C4" s="125" t="s">
        <v>277</v>
      </c>
      <c r="D4" s="125" t="s">
        <v>277</v>
      </c>
    </row>
    <row r="5" spans="2:4" ht="24" customHeight="1" hidden="1">
      <c r="B5" s="174" t="s">
        <v>166</v>
      </c>
      <c r="C5" s="104"/>
      <c r="D5" s="104"/>
    </row>
    <row r="6" spans="2:4" ht="24" customHeight="1" hidden="1">
      <c r="B6" s="174" t="s">
        <v>167</v>
      </c>
      <c r="C6" s="104"/>
      <c r="D6" s="104"/>
    </row>
    <row r="8" ht="11.25" hidden="1"/>
    <row r="9" ht="11.25" hidden="1"/>
    <row r="10" ht="11.25" hidden="1"/>
    <row r="11" ht="11.25" hidden="1"/>
    <row r="12" ht="11.25" hidden="1"/>
    <row r="13" ht="11.25" hidden="1"/>
    <row r="14" ht="11.25" hidden="1"/>
    <row r="15" ht="11.25" hidden="1"/>
    <row r="16" ht="11.25" hidden="1"/>
    <row r="17" ht="11.25" hidden="1"/>
    <row r="19" spans="2:9" ht="23.25" customHeight="1">
      <c r="B19" s="491" t="s">
        <v>602</v>
      </c>
      <c r="C19" s="124" t="e">
        <f>#REF!</f>
        <v>#REF!</v>
      </c>
      <c r="D19" s="124" t="e">
        <f>#REF!</f>
        <v>#REF!</v>
      </c>
      <c r="F19" s="173" t="s">
        <v>105</v>
      </c>
      <c r="G19" s="171" t="s">
        <v>136</v>
      </c>
      <c r="H19" s="158" t="s">
        <v>623</v>
      </c>
      <c r="I19" s="158" t="s">
        <v>135</v>
      </c>
    </row>
    <row r="20" spans="2:4" ht="11.25" hidden="1">
      <c r="B20" s="492"/>
      <c r="C20" s="125" t="s">
        <v>277</v>
      </c>
      <c r="D20" s="125" t="s">
        <v>277</v>
      </c>
    </row>
    <row r="21" spans="2:16" ht="11.25">
      <c r="B21" s="178" t="s">
        <v>397</v>
      </c>
      <c r="C21" s="179">
        <f>SUM(C22:C27)</f>
        <v>1498</v>
      </c>
      <c r="D21" s="179">
        <f>SUM(D22:D27)</f>
        <v>844</v>
      </c>
      <c r="G21" s="166">
        <f aca="true" t="shared" si="0" ref="G21:P21">SUM(G22:G27)</f>
        <v>1498</v>
      </c>
      <c r="H21" s="166">
        <f t="shared" si="0"/>
        <v>1498</v>
      </c>
      <c r="I21" s="166">
        <f t="shared" si="0"/>
        <v>0</v>
      </c>
      <c r="J21" s="166">
        <f t="shared" si="0"/>
        <v>0</v>
      </c>
      <c r="K21" s="166">
        <f t="shared" si="0"/>
        <v>0</v>
      </c>
      <c r="L21" s="166">
        <f t="shared" si="0"/>
        <v>0</v>
      </c>
      <c r="M21" s="166">
        <f t="shared" si="0"/>
        <v>0</v>
      </c>
      <c r="N21" s="166">
        <f t="shared" si="0"/>
        <v>0</v>
      </c>
      <c r="O21" s="166">
        <f t="shared" si="0"/>
        <v>0</v>
      </c>
      <c r="P21" s="166">
        <f t="shared" si="0"/>
        <v>0</v>
      </c>
    </row>
    <row r="22" spans="2:16" ht="11.25" hidden="1">
      <c r="B22" s="213" t="s">
        <v>106</v>
      </c>
      <c r="C22" s="175">
        <f>D50</f>
        <v>0</v>
      </c>
      <c r="D22" s="175"/>
      <c r="G22" s="163">
        <f aca="true" t="shared" si="1" ref="G22:P22">H50</f>
        <v>0</v>
      </c>
      <c r="H22" s="163">
        <f t="shared" si="1"/>
        <v>0</v>
      </c>
      <c r="I22" s="163">
        <f t="shared" si="1"/>
        <v>0</v>
      </c>
      <c r="J22" s="163">
        <f t="shared" si="1"/>
        <v>0</v>
      </c>
      <c r="K22" s="163">
        <f t="shared" si="1"/>
        <v>0</v>
      </c>
      <c r="L22" s="163">
        <f t="shared" si="1"/>
        <v>0</v>
      </c>
      <c r="M22" s="163">
        <f t="shared" si="1"/>
        <v>0</v>
      </c>
      <c r="N22" s="163">
        <f t="shared" si="1"/>
        <v>0</v>
      </c>
      <c r="O22" s="163">
        <f t="shared" si="1"/>
        <v>0</v>
      </c>
      <c r="P22" s="163">
        <f t="shared" si="1"/>
        <v>0</v>
      </c>
    </row>
    <row r="23" spans="2:16" ht="11.25">
      <c r="B23" s="213" t="s">
        <v>107</v>
      </c>
      <c r="C23" s="175">
        <f>D51</f>
        <v>188</v>
      </c>
      <c r="D23" s="175">
        <v>135</v>
      </c>
      <c r="G23" s="163">
        <f>SUM(H23:P23)</f>
        <v>188</v>
      </c>
      <c r="H23" s="163">
        <v>188</v>
      </c>
      <c r="I23" s="163"/>
      <c r="J23" s="163"/>
      <c r="K23" s="163"/>
      <c r="L23" s="163"/>
      <c r="M23" s="163"/>
      <c r="N23" s="163"/>
      <c r="O23" s="163"/>
      <c r="P23" s="163"/>
    </row>
    <row r="24" spans="2:16" ht="11.25">
      <c r="B24" s="213" t="s">
        <v>108</v>
      </c>
      <c r="C24" s="175">
        <f>D52</f>
        <v>1310</v>
      </c>
      <c r="D24" s="175">
        <v>709</v>
      </c>
      <c r="G24" s="163">
        <f>SUM(H24:P24)</f>
        <v>1310</v>
      </c>
      <c r="H24" s="163">
        <v>1310</v>
      </c>
      <c r="I24" s="163"/>
      <c r="J24" s="163"/>
      <c r="K24" s="163"/>
      <c r="L24" s="163"/>
      <c r="M24" s="163"/>
      <c r="N24" s="163"/>
      <c r="O24" s="163"/>
      <c r="P24" s="163"/>
    </row>
    <row r="25" spans="2:16" ht="11.25">
      <c r="B25" s="187" t="s">
        <v>816</v>
      </c>
      <c r="C25" s="175">
        <f>D53</f>
        <v>0</v>
      </c>
      <c r="D25" s="175">
        <v>0</v>
      </c>
      <c r="G25" s="163">
        <f>SUM(H25:P25)</f>
        <v>0</v>
      </c>
      <c r="H25" s="163">
        <v>0</v>
      </c>
      <c r="I25" s="163"/>
      <c r="J25" s="163"/>
      <c r="K25" s="163"/>
      <c r="L25" s="163"/>
      <c r="M25" s="163"/>
      <c r="N25" s="163"/>
      <c r="O25" s="163"/>
      <c r="P25" s="163"/>
    </row>
    <row r="26" spans="2:16" ht="11.25" hidden="1">
      <c r="B26" s="213" t="s">
        <v>279</v>
      </c>
      <c r="C26" s="175">
        <f>D54</f>
        <v>0</v>
      </c>
      <c r="D26" s="175">
        <v>0</v>
      </c>
      <c r="G26" s="163">
        <f>SUM(H26:P26)</f>
        <v>0</v>
      </c>
      <c r="H26" s="163"/>
      <c r="I26" s="163"/>
      <c r="J26" s="163"/>
      <c r="K26" s="163"/>
      <c r="L26" s="163"/>
      <c r="M26" s="163"/>
      <c r="N26" s="163"/>
      <c r="O26" s="163"/>
      <c r="P26" s="163"/>
    </row>
    <row r="27" spans="2:16" ht="11.25" hidden="1">
      <c r="B27" s="213"/>
      <c r="C27" s="175"/>
      <c r="D27" s="175"/>
      <c r="G27" s="163">
        <f>SUM(H27:P27)</f>
        <v>0</v>
      </c>
      <c r="H27" s="163"/>
      <c r="I27" s="163"/>
      <c r="J27" s="163"/>
      <c r="K27" s="163"/>
      <c r="L27" s="163"/>
      <c r="M27" s="163"/>
      <c r="N27" s="163"/>
      <c r="O27" s="163"/>
      <c r="P27" s="163"/>
    </row>
    <row r="28" spans="2:16" ht="11.25">
      <c r="B28" s="178" t="s">
        <v>399</v>
      </c>
      <c r="C28" s="179">
        <f>SUM(C29:C34)</f>
        <v>3783</v>
      </c>
      <c r="D28" s="179">
        <f>SUM(D29:D34)</f>
        <v>3514</v>
      </c>
      <c r="G28" s="166">
        <f aca="true" t="shared" si="2" ref="G28:P28">SUM(G29:G34)</f>
        <v>3783</v>
      </c>
      <c r="H28" s="166">
        <f t="shared" si="2"/>
        <v>3783</v>
      </c>
      <c r="I28" s="166">
        <f t="shared" si="2"/>
        <v>0</v>
      </c>
      <c r="J28" s="166">
        <f t="shared" si="2"/>
        <v>0</v>
      </c>
      <c r="K28" s="166">
        <f t="shared" si="2"/>
        <v>0</v>
      </c>
      <c r="L28" s="166">
        <f t="shared" si="2"/>
        <v>0</v>
      </c>
      <c r="M28" s="166">
        <f t="shared" si="2"/>
        <v>0</v>
      </c>
      <c r="N28" s="166">
        <f t="shared" si="2"/>
        <v>0</v>
      </c>
      <c r="O28" s="166">
        <f t="shared" si="2"/>
        <v>0</v>
      </c>
      <c r="P28" s="166">
        <f t="shared" si="2"/>
        <v>0</v>
      </c>
    </row>
    <row r="29" spans="2:16" ht="11.25" hidden="1">
      <c r="B29" s="213" t="s">
        <v>106</v>
      </c>
      <c r="C29" s="175">
        <f aca="true" t="shared" si="3" ref="C29:C34">G29</f>
        <v>0</v>
      </c>
      <c r="D29" s="175">
        <v>0</v>
      </c>
      <c r="G29" s="163">
        <f aca="true" t="shared" si="4" ref="G29:G34">SUM(H29:P29)</f>
        <v>0</v>
      </c>
      <c r="H29" s="163"/>
      <c r="I29" s="163"/>
      <c r="J29" s="163"/>
      <c r="K29" s="163"/>
      <c r="L29" s="163"/>
      <c r="M29" s="163"/>
      <c r="N29" s="163"/>
      <c r="O29" s="163"/>
      <c r="P29" s="163"/>
    </row>
    <row r="30" spans="2:16" ht="11.25">
      <c r="B30" s="213" t="s">
        <v>107</v>
      </c>
      <c r="C30" s="175">
        <f t="shared" si="3"/>
        <v>2191</v>
      </c>
      <c r="D30" s="175">
        <v>2204</v>
      </c>
      <c r="G30" s="163">
        <f t="shared" si="4"/>
        <v>2191</v>
      </c>
      <c r="H30" s="163">
        <v>2191</v>
      </c>
      <c r="I30" s="163"/>
      <c r="J30" s="163"/>
      <c r="K30" s="163"/>
      <c r="L30" s="163"/>
      <c r="M30" s="163"/>
      <c r="N30" s="163"/>
      <c r="O30" s="163"/>
      <c r="P30" s="163"/>
    </row>
    <row r="31" spans="2:16" ht="11.25">
      <c r="B31" s="213" t="s">
        <v>108</v>
      </c>
      <c r="C31" s="175">
        <f t="shared" si="3"/>
        <v>1585</v>
      </c>
      <c r="D31" s="175">
        <v>1310</v>
      </c>
      <c r="G31" s="163">
        <f t="shared" si="4"/>
        <v>1585</v>
      </c>
      <c r="H31" s="163">
        <v>1585</v>
      </c>
      <c r="I31" s="163"/>
      <c r="J31" s="163"/>
      <c r="K31" s="163"/>
      <c r="L31" s="163"/>
      <c r="M31" s="163"/>
      <c r="N31" s="163"/>
      <c r="O31" s="163"/>
      <c r="P31" s="163"/>
    </row>
    <row r="32" spans="2:16" ht="11.25">
      <c r="B32" s="187" t="s">
        <v>816</v>
      </c>
      <c r="C32" s="175">
        <f t="shared" si="3"/>
        <v>7</v>
      </c>
      <c r="D32" s="175">
        <v>0</v>
      </c>
      <c r="G32" s="163">
        <f t="shared" si="4"/>
        <v>7</v>
      </c>
      <c r="H32" s="163">
        <v>7</v>
      </c>
      <c r="I32" s="163"/>
      <c r="J32" s="163"/>
      <c r="K32" s="163"/>
      <c r="L32" s="163"/>
      <c r="M32" s="163"/>
      <c r="N32" s="163"/>
      <c r="O32" s="163"/>
      <c r="P32" s="163">
        <v>0</v>
      </c>
    </row>
    <row r="33" spans="2:16" ht="11.25" hidden="1">
      <c r="B33" s="213" t="s">
        <v>279</v>
      </c>
      <c r="C33" s="175">
        <f t="shared" si="3"/>
        <v>0</v>
      </c>
      <c r="D33" s="175">
        <v>0</v>
      </c>
      <c r="G33" s="163">
        <f t="shared" si="4"/>
        <v>0</v>
      </c>
      <c r="H33" s="163"/>
      <c r="I33" s="163"/>
      <c r="J33" s="163"/>
      <c r="K33" s="163"/>
      <c r="L33" s="163"/>
      <c r="M33" s="163"/>
      <c r="N33" s="163"/>
      <c r="O33" s="163"/>
      <c r="P33" s="163"/>
    </row>
    <row r="34" spans="2:16" ht="11.25" hidden="1">
      <c r="B34" s="213"/>
      <c r="C34" s="175">
        <f t="shared" si="3"/>
        <v>0</v>
      </c>
      <c r="D34" s="175"/>
      <c r="G34" s="163">
        <f t="shared" si="4"/>
        <v>0</v>
      </c>
      <c r="H34" s="163"/>
      <c r="I34" s="163"/>
      <c r="J34" s="163"/>
      <c r="K34" s="163"/>
      <c r="L34" s="163"/>
      <c r="M34" s="163"/>
      <c r="N34" s="163"/>
      <c r="O34" s="163"/>
      <c r="P34" s="163"/>
    </row>
    <row r="35" spans="2:16" ht="11.25">
      <c r="B35" s="178" t="s">
        <v>243</v>
      </c>
      <c r="C35" s="179">
        <f>SUM(C36:C41)</f>
        <v>-3513</v>
      </c>
      <c r="D35" s="179">
        <f>SUM(D36:D41)</f>
        <v>-709</v>
      </c>
      <c r="G35" s="166">
        <f aca="true" t="shared" si="5" ref="G35:P35">SUM(G36:G41)</f>
        <v>-3513</v>
      </c>
      <c r="H35" s="166">
        <f t="shared" si="5"/>
        <v>-3513</v>
      </c>
      <c r="I35" s="166">
        <f t="shared" si="5"/>
        <v>0</v>
      </c>
      <c r="J35" s="166">
        <f t="shared" si="5"/>
        <v>0</v>
      </c>
      <c r="K35" s="166">
        <f t="shared" si="5"/>
        <v>0</v>
      </c>
      <c r="L35" s="166">
        <f t="shared" si="5"/>
        <v>0</v>
      </c>
      <c r="M35" s="166">
        <f t="shared" si="5"/>
        <v>0</v>
      </c>
      <c r="N35" s="166">
        <f t="shared" si="5"/>
        <v>0</v>
      </c>
      <c r="O35" s="166">
        <f t="shared" si="5"/>
        <v>0</v>
      </c>
      <c r="P35" s="166">
        <f t="shared" si="5"/>
        <v>0</v>
      </c>
    </row>
    <row r="36" spans="2:16" ht="11.25" hidden="1">
      <c r="B36" s="213" t="s">
        <v>106</v>
      </c>
      <c r="C36" s="175">
        <v>0</v>
      </c>
      <c r="D36" s="175">
        <v>0</v>
      </c>
      <c r="G36" s="163">
        <v>0</v>
      </c>
      <c r="H36" s="163">
        <v>0</v>
      </c>
      <c r="I36" s="163">
        <v>0</v>
      </c>
      <c r="J36" s="163">
        <v>0</v>
      </c>
      <c r="K36" s="163">
        <v>0</v>
      </c>
      <c r="L36" s="163">
        <v>0</v>
      </c>
      <c r="M36" s="163">
        <v>0</v>
      </c>
      <c r="N36" s="163">
        <v>0</v>
      </c>
      <c r="O36" s="163">
        <v>0</v>
      </c>
      <c r="P36" s="163">
        <v>0</v>
      </c>
    </row>
    <row r="37" spans="2:16" ht="11.25">
      <c r="B37" s="213" t="s">
        <v>107</v>
      </c>
      <c r="C37" s="175">
        <f>G37</f>
        <v>-2222</v>
      </c>
      <c r="D37" s="175">
        <v>0</v>
      </c>
      <c r="G37" s="163">
        <f>SUM(H37:P37)</f>
        <v>-2222</v>
      </c>
      <c r="H37" s="163">
        <v>-2222</v>
      </c>
      <c r="I37" s="163"/>
      <c r="J37" s="163"/>
      <c r="K37" s="163"/>
      <c r="L37" s="163"/>
      <c r="M37" s="163"/>
      <c r="N37" s="163"/>
      <c r="O37" s="163"/>
      <c r="P37" s="163"/>
    </row>
    <row r="38" spans="2:16" ht="11.25">
      <c r="B38" s="213" t="s">
        <v>108</v>
      </c>
      <c r="C38" s="175">
        <f>G38</f>
        <v>-1291</v>
      </c>
      <c r="D38" s="175">
        <v>-709</v>
      </c>
      <c r="G38" s="163">
        <f>SUM(H38:P38)</f>
        <v>-1291</v>
      </c>
      <c r="H38" s="163">
        <v>-1291</v>
      </c>
      <c r="I38" s="163"/>
      <c r="J38" s="163"/>
      <c r="K38" s="163"/>
      <c r="L38" s="163"/>
      <c r="M38" s="163"/>
      <c r="N38" s="163"/>
      <c r="O38" s="163"/>
      <c r="P38" s="163"/>
    </row>
    <row r="39" spans="2:16" ht="11.25">
      <c r="B39" s="187" t="s">
        <v>816</v>
      </c>
      <c r="C39" s="175">
        <f>G39</f>
        <v>0</v>
      </c>
      <c r="D39" s="175">
        <v>0</v>
      </c>
      <c r="G39" s="163">
        <f>SUM(H39:P39)</f>
        <v>0</v>
      </c>
      <c r="H39" s="163">
        <f>-H25</f>
        <v>0</v>
      </c>
      <c r="I39" s="163"/>
      <c r="J39" s="163"/>
      <c r="K39" s="163"/>
      <c r="L39" s="163"/>
      <c r="M39" s="163"/>
      <c r="N39" s="163"/>
      <c r="O39" s="163"/>
      <c r="P39" s="163"/>
    </row>
    <row r="40" spans="2:16" ht="11.25" hidden="1">
      <c r="B40" s="213" t="s">
        <v>279</v>
      </c>
      <c r="C40" s="175">
        <f>G40</f>
        <v>0</v>
      </c>
      <c r="D40" s="175">
        <v>0</v>
      </c>
      <c r="G40" s="163">
        <f>SUM(H40:P40)</f>
        <v>0</v>
      </c>
      <c r="H40" s="163"/>
      <c r="I40" s="163"/>
      <c r="J40" s="163"/>
      <c r="K40" s="163"/>
      <c r="L40" s="163"/>
      <c r="M40" s="163"/>
      <c r="N40" s="163"/>
      <c r="O40" s="163"/>
      <c r="P40" s="163"/>
    </row>
    <row r="41" spans="2:16" ht="11.25" hidden="1">
      <c r="B41" s="213"/>
      <c r="C41" s="175">
        <f>G41</f>
        <v>0</v>
      </c>
      <c r="D41" s="175"/>
      <c r="G41" s="163">
        <f>SUM(H41:P41)</f>
        <v>0</v>
      </c>
      <c r="H41" s="163"/>
      <c r="I41" s="163"/>
      <c r="J41" s="163"/>
      <c r="K41" s="163"/>
      <c r="L41" s="163"/>
      <c r="M41" s="163"/>
      <c r="N41" s="163"/>
      <c r="O41" s="163"/>
      <c r="P41" s="163"/>
    </row>
    <row r="42" spans="2:16" ht="11.25">
      <c r="B42" s="178" t="s">
        <v>400</v>
      </c>
      <c r="C42" s="179">
        <f>SUM(C43:C48)</f>
        <v>0</v>
      </c>
      <c r="D42" s="179">
        <f>SUM(D43:D48)</f>
        <v>-2151</v>
      </c>
      <c r="G42" s="166">
        <f aca="true" t="shared" si="6" ref="G42:P42">SUM(G43:G48)</f>
        <v>0</v>
      </c>
      <c r="H42" s="166">
        <f t="shared" si="6"/>
        <v>0</v>
      </c>
      <c r="I42" s="166">
        <f t="shared" si="6"/>
        <v>0</v>
      </c>
      <c r="J42" s="166">
        <f t="shared" si="6"/>
        <v>0</v>
      </c>
      <c r="K42" s="166">
        <f t="shared" si="6"/>
        <v>0</v>
      </c>
      <c r="L42" s="166">
        <f t="shared" si="6"/>
        <v>0</v>
      </c>
      <c r="M42" s="166">
        <f t="shared" si="6"/>
        <v>0</v>
      </c>
      <c r="N42" s="166">
        <f t="shared" si="6"/>
        <v>0</v>
      </c>
      <c r="O42" s="166">
        <f t="shared" si="6"/>
        <v>0</v>
      </c>
      <c r="P42" s="166">
        <f t="shared" si="6"/>
        <v>0</v>
      </c>
    </row>
    <row r="43" spans="2:16" ht="11.25" hidden="1">
      <c r="B43" s="213" t="s">
        <v>106</v>
      </c>
      <c r="C43" s="175">
        <f aca="true" t="shared" si="7" ref="C43:C48">G43</f>
        <v>0</v>
      </c>
      <c r="D43" s="175">
        <v>0</v>
      </c>
      <c r="G43" s="163">
        <f aca="true" t="shared" si="8" ref="G43:G48">SUM(H43:P43)</f>
        <v>0</v>
      </c>
      <c r="H43" s="163"/>
      <c r="I43" s="163"/>
      <c r="J43" s="163"/>
      <c r="K43" s="163"/>
      <c r="L43" s="163"/>
      <c r="M43" s="163"/>
      <c r="N43" s="163"/>
      <c r="O43" s="163"/>
      <c r="P43" s="163"/>
    </row>
    <row r="44" spans="2:16" ht="11.25">
      <c r="B44" s="213" t="s">
        <v>107</v>
      </c>
      <c r="C44" s="175">
        <f t="shared" si="7"/>
        <v>0</v>
      </c>
      <c r="D44" s="175">
        <v>-2151</v>
      </c>
      <c r="G44" s="163">
        <f t="shared" si="8"/>
        <v>0</v>
      </c>
      <c r="H44" s="163">
        <v>0</v>
      </c>
      <c r="I44" s="163">
        <f>-I23</f>
        <v>0</v>
      </c>
      <c r="J44" s="163"/>
      <c r="K44" s="163"/>
      <c r="L44" s="163"/>
      <c r="M44" s="163"/>
      <c r="N44" s="163"/>
      <c r="O44" s="163"/>
      <c r="P44" s="163"/>
    </row>
    <row r="45" spans="2:16" ht="11.25">
      <c r="B45" s="213" t="s">
        <v>108</v>
      </c>
      <c r="C45" s="175">
        <f t="shared" si="7"/>
        <v>0</v>
      </c>
      <c r="D45" s="175">
        <v>0</v>
      </c>
      <c r="G45" s="163">
        <f t="shared" si="8"/>
        <v>0</v>
      </c>
      <c r="H45" s="163"/>
      <c r="I45" s="163"/>
      <c r="J45" s="163"/>
      <c r="K45" s="163"/>
      <c r="L45" s="163"/>
      <c r="M45" s="163"/>
      <c r="N45" s="163"/>
      <c r="O45" s="163"/>
      <c r="P45" s="163"/>
    </row>
    <row r="46" spans="2:16" ht="11.25">
      <c r="B46" s="187" t="s">
        <v>816</v>
      </c>
      <c r="C46" s="175">
        <f t="shared" si="7"/>
        <v>0</v>
      </c>
      <c r="D46" s="175">
        <v>0</v>
      </c>
      <c r="F46" s="219" t="s">
        <v>496</v>
      </c>
      <c r="G46" s="163">
        <f t="shared" si="8"/>
        <v>0</v>
      </c>
      <c r="H46" s="163"/>
      <c r="I46" s="163"/>
      <c r="J46" s="163"/>
      <c r="K46" s="163"/>
      <c r="L46" s="163"/>
      <c r="M46" s="163"/>
      <c r="N46" s="163"/>
      <c r="O46" s="163"/>
      <c r="P46" s="163"/>
    </row>
    <row r="47" spans="2:16" ht="11.25" hidden="1">
      <c r="B47" s="213" t="s">
        <v>279</v>
      </c>
      <c r="C47" s="175">
        <f t="shared" si="7"/>
        <v>0</v>
      </c>
      <c r="D47" s="175">
        <v>0</v>
      </c>
      <c r="F47" s="219" t="s">
        <v>496</v>
      </c>
      <c r="G47" s="163">
        <f t="shared" si="8"/>
        <v>0</v>
      </c>
      <c r="H47" s="163"/>
      <c r="I47" s="163"/>
      <c r="J47" s="163"/>
      <c r="K47" s="163"/>
      <c r="L47" s="163"/>
      <c r="M47" s="163"/>
      <c r="N47" s="163"/>
      <c r="O47" s="163"/>
      <c r="P47" s="163"/>
    </row>
    <row r="48" spans="2:16" ht="11.25" hidden="1">
      <c r="B48" s="213" t="s">
        <v>195</v>
      </c>
      <c r="C48" s="175">
        <f t="shared" si="7"/>
        <v>0</v>
      </c>
      <c r="D48" s="175">
        <v>0</v>
      </c>
      <c r="G48" s="163">
        <f t="shared" si="8"/>
        <v>0</v>
      </c>
      <c r="H48" s="163"/>
      <c r="I48" s="163"/>
      <c r="J48" s="163"/>
      <c r="K48" s="163"/>
      <c r="L48" s="163"/>
      <c r="M48" s="163"/>
      <c r="N48" s="163"/>
      <c r="O48" s="163"/>
      <c r="P48" s="163"/>
    </row>
    <row r="49" spans="2:16" ht="11.25">
      <c r="B49" s="178" t="s">
        <v>401</v>
      </c>
      <c r="C49" s="179">
        <f>SUM(C50:C55)</f>
        <v>1768</v>
      </c>
      <c r="D49" s="179">
        <f>SUM(D50:D55)</f>
        <v>1498</v>
      </c>
      <c r="G49" s="166">
        <f aca="true" t="shared" si="9" ref="G49:P49">SUM(G50:G55)</f>
        <v>1768</v>
      </c>
      <c r="H49" s="166">
        <f t="shared" si="9"/>
        <v>1768</v>
      </c>
      <c r="I49" s="166">
        <f t="shared" si="9"/>
        <v>0</v>
      </c>
      <c r="J49" s="166">
        <f t="shared" si="9"/>
        <v>0</v>
      </c>
      <c r="K49" s="166">
        <f t="shared" si="9"/>
        <v>0</v>
      </c>
      <c r="L49" s="166">
        <f t="shared" si="9"/>
        <v>0</v>
      </c>
      <c r="M49" s="166">
        <f t="shared" si="9"/>
        <v>0</v>
      </c>
      <c r="N49" s="166">
        <f t="shared" si="9"/>
        <v>0</v>
      </c>
      <c r="O49" s="166">
        <f t="shared" si="9"/>
        <v>0</v>
      </c>
      <c r="P49" s="166">
        <f t="shared" si="9"/>
        <v>0</v>
      </c>
    </row>
    <row r="50" spans="2:16" ht="11.25" hidden="1">
      <c r="B50" s="213" t="s">
        <v>106</v>
      </c>
      <c r="C50" s="175">
        <f aca="true" t="shared" si="10" ref="C50:D54">C22+C29+C36+C43</f>
        <v>0</v>
      </c>
      <c r="D50" s="175">
        <f t="shared" si="10"/>
        <v>0</v>
      </c>
      <c r="G50" s="163">
        <f aca="true" t="shared" si="11" ref="G50:P50">G22+G29+G36+G43</f>
        <v>0</v>
      </c>
      <c r="H50" s="163">
        <f t="shared" si="11"/>
        <v>0</v>
      </c>
      <c r="I50" s="163">
        <f t="shared" si="11"/>
        <v>0</v>
      </c>
      <c r="J50" s="163">
        <f t="shared" si="11"/>
        <v>0</v>
      </c>
      <c r="K50" s="163">
        <f t="shared" si="11"/>
        <v>0</v>
      </c>
      <c r="L50" s="163">
        <f t="shared" si="11"/>
        <v>0</v>
      </c>
      <c r="M50" s="163">
        <f t="shared" si="11"/>
        <v>0</v>
      </c>
      <c r="N50" s="163">
        <f t="shared" si="11"/>
        <v>0</v>
      </c>
      <c r="O50" s="163">
        <f t="shared" si="11"/>
        <v>0</v>
      </c>
      <c r="P50" s="163">
        <f t="shared" si="11"/>
        <v>0</v>
      </c>
    </row>
    <row r="51" spans="2:16" ht="11.25">
      <c r="B51" s="213" t="s">
        <v>107</v>
      </c>
      <c r="C51" s="175">
        <f t="shared" si="10"/>
        <v>157</v>
      </c>
      <c r="D51" s="175">
        <f t="shared" si="10"/>
        <v>188</v>
      </c>
      <c r="G51" s="163">
        <f aca="true" t="shared" si="12" ref="G51:P51">G23+G30+G37+G44</f>
        <v>157</v>
      </c>
      <c r="H51" s="163">
        <f t="shared" si="12"/>
        <v>157</v>
      </c>
      <c r="I51" s="163">
        <f t="shared" si="12"/>
        <v>0</v>
      </c>
      <c r="J51" s="163">
        <f t="shared" si="12"/>
        <v>0</v>
      </c>
      <c r="K51" s="163">
        <f t="shared" si="12"/>
        <v>0</v>
      </c>
      <c r="L51" s="163">
        <f t="shared" si="12"/>
        <v>0</v>
      </c>
      <c r="M51" s="163">
        <f t="shared" si="12"/>
        <v>0</v>
      </c>
      <c r="N51" s="163">
        <f t="shared" si="12"/>
        <v>0</v>
      </c>
      <c r="O51" s="163">
        <f t="shared" si="12"/>
        <v>0</v>
      </c>
      <c r="P51" s="163">
        <f t="shared" si="12"/>
        <v>0</v>
      </c>
    </row>
    <row r="52" spans="2:16" ht="11.25">
      <c r="B52" s="213" t="s">
        <v>108</v>
      </c>
      <c r="C52" s="175">
        <f t="shared" si="10"/>
        <v>1604</v>
      </c>
      <c r="D52" s="175">
        <f t="shared" si="10"/>
        <v>1310</v>
      </c>
      <c r="G52" s="163">
        <f aca="true" t="shared" si="13" ref="G52:P52">G24+G31+G38+G45</f>
        <v>1604</v>
      </c>
      <c r="H52" s="163">
        <f t="shared" si="13"/>
        <v>1604</v>
      </c>
      <c r="I52" s="163">
        <f t="shared" si="13"/>
        <v>0</v>
      </c>
      <c r="J52" s="163">
        <f t="shared" si="13"/>
        <v>0</v>
      </c>
      <c r="K52" s="163">
        <f t="shared" si="13"/>
        <v>0</v>
      </c>
      <c r="L52" s="163">
        <f t="shared" si="13"/>
        <v>0</v>
      </c>
      <c r="M52" s="163">
        <f t="shared" si="13"/>
        <v>0</v>
      </c>
      <c r="N52" s="163">
        <f t="shared" si="13"/>
        <v>0</v>
      </c>
      <c r="O52" s="163">
        <f t="shared" si="13"/>
        <v>0</v>
      </c>
      <c r="P52" s="163">
        <f t="shared" si="13"/>
        <v>0</v>
      </c>
    </row>
    <row r="53" spans="2:16" ht="11.25">
      <c r="B53" s="187" t="s">
        <v>816</v>
      </c>
      <c r="C53" s="175">
        <f t="shared" si="10"/>
        <v>7</v>
      </c>
      <c r="D53" s="175">
        <f t="shared" si="10"/>
        <v>0</v>
      </c>
      <c r="F53" s="219" t="s">
        <v>496</v>
      </c>
      <c r="G53" s="163">
        <f aca="true" t="shared" si="14" ref="G53:P53">G25+G32+G39+G46+G47</f>
        <v>7</v>
      </c>
      <c r="H53" s="163">
        <f t="shared" si="14"/>
        <v>7</v>
      </c>
      <c r="I53" s="163">
        <f t="shared" si="14"/>
        <v>0</v>
      </c>
      <c r="J53" s="163">
        <f t="shared" si="14"/>
        <v>0</v>
      </c>
      <c r="K53" s="163">
        <f t="shared" si="14"/>
        <v>0</v>
      </c>
      <c r="L53" s="163">
        <f t="shared" si="14"/>
        <v>0</v>
      </c>
      <c r="M53" s="163">
        <f t="shared" si="14"/>
        <v>0</v>
      </c>
      <c r="N53" s="163">
        <f t="shared" si="14"/>
        <v>0</v>
      </c>
      <c r="O53" s="163">
        <f t="shared" si="14"/>
        <v>0</v>
      </c>
      <c r="P53" s="163">
        <f t="shared" si="14"/>
        <v>0</v>
      </c>
    </row>
    <row r="54" spans="2:16" ht="11.25" hidden="1">
      <c r="B54" s="205" t="s">
        <v>279</v>
      </c>
      <c r="C54" s="163">
        <f t="shared" si="10"/>
        <v>0</v>
      </c>
      <c r="D54" s="163">
        <f>D26+D33+D40+D47+D48</f>
        <v>0</v>
      </c>
      <c r="G54" s="163"/>
      <c r="H54" s="163"/>
      <c r="I54" s="163"/>
      <c r="J54" s="163"/>
      <c r="K54" s="163"/>
      <c r="L54" s="163"/>
      <c r="M54" s="163"/>
      <c r="N54" s="163"/>
      <c r="O54" s="163"/>
      <c r="P54" s="163"/>
    </row>
    <row r="55" spans="2:16" ht="11.25" hidden="1">
      <c r="B55" s="205"/>
      <c r="C55" s="163"/>
      <c r="D55" s="163"/>
      <c r="G55" s="163">
        <f aca="true" t="shared" si="15" ref="G55:P55">G27+G34+G41+G48</f>
        <v>0</v>
      </c>
      <c r="H55" s="163">
        <f t="shared" si="15"/>
        <v>0</v>
      </c>
      <c r="I55" s="163">
        <f t="shared" si="15"/>
        <v>0</v>
      </c>
      <c r="J55" s="163">
        <f t="shared" si="15"/>
        <v>0</v>
      </c>
      <c r="K55" s="163">
        <f t="shared" si="15"/>
        <v>0</v>
      </c>
      <c r="L55" s="163">
        <f t="shared" si="15"/>
        <v>0</v>
      </c>
      <c r="M55" s="163">
        <f t="shared" si="15"/>
        <v>0</v>
      </c>
      <c r="N55" s="163">
        <f t="shared" si="15"/>
        <v>0</v>
      </c>
      <c r="O55" s="163">
        <f t="shared" si="15"/>
        <v>0</v>
      </c>
      <c r="P55" s="163">
        <f t="shared" si="15"/>
        <v>0</v>
      </c>
    </row>
    <row r="56" spans="3:16" ht="11.25">
      <c r="C56" s="195">
        <f>IF(Pasywa!G23=C49,"ok.",Pasywa!G23-C49)</f>
        <v>-802</v>
      </c>
      <c r="D56" s="195">
        <f>IF(Pasywa!H23=D49,"ok.",Pasywa!H23-D49)</f>
        <v>270</v>
      </c>
      <c r="G56" s="164"/>
      <c r="H56" s="164"/>
      <c r="I56" s="164"/>
      <c r="J56" s="164"/>
      <c r="K56" s="164"/>
      <c r="L56" s="164"/>
      <c r="M56" s="164"/>
      <c r="N56" s="164"/>
      <c r="P56" s="164"/>
    </row>
    <row r="57" ht="11.25" hidden="1" outlineLevel="1"/>
    <row r="58" spans="2:4" ht="11.25" hidden="1" outlineLevel="1">
      <c r="B58" s="515" t="s">
        <v>80</v>
      </c>
      <c r="C58" s="160" t="e">
        <f>#REF!</f>
        <v>#REF!</v>
      </c>
      <c r="D58" s="160" t="e">
        <f>#REF!</f>
        <v>#REF!</v>
      </c>
    </row>
    <row r="59" spans="2:4" ht="11.25" hidden="1" outlineLevel="1">
      <c r="B59" s="516"/>
      <c r="C59" s="185" t="s">
        <v>277</v>
      </c>
      <c r="D59" s="185" t="s">
        <v>277</v>
      </c>
    </row>
    <row r="60" spans="2:4" ht="11.25" hidden="1" outlineLevel="1">
      <c r="B60" s="205" t="s">
        <v>112</v>
      </c>
      <c r="C60" s="226"/>
      <c r="D60" s="226">
        <v>0</v>
      </c>
    </row>
    <row r="61" spans="2:4" ht="22.5" hidden="1" outlineLevel="1">
      <c r="B61" s="205" t="s">
        <v>113</v>
      </c>
      <c r="C61" s="226"/>
      <c r="D61" s="226">
        <v>0</v>
      </c>
    </row>
    <row r="62" spans="2:4" ht="11.25" hidden="1" outlineLevel="1">
      <c r="B62" s="205" t="s">
        <v>279</v>
      </c>
      <c r="C62" s="226"/>
      <c r="D62" s="226"/>
    </row>
    <row r="63" spans="2:4" ht="11.25" hidden="1" outlineLevel="1">
      <c r="B63" s="205" t="s">
        <v>114</v>
      </c>
      <c r="C63" s="226"/>
      <c r="D63" s="226"/>
    </row>
    <row r="64" spans="2:4" ht="11.25" hidden="1" outlineLevel="1">
      <c r="B64" s="205" t="s">
        <v>114</v>
      </c>
      <c r="C64" s="226"/>
      <c r="D64" s="226"/>
    </row>
    <row r="65" spans="2:4" ht="11.25" hidden="1" outlineLevel="1">
      <c r="B65" s="205" t="s">
        <v>114</v>
      </c>
      <c r="C65" s="226"/>
      <c r="D65" s="226"/>
    </row>
    <row r="66" spans="2:4" ht="11.25" hidden="1" outlineLevel="1">
      <c r="B66" s="205" t="s">
        <v>114</v>
      </c>
      <c r="C66" s="226"/>
      <c r="D66" s="226"/>
    </row>
    <row r="67" spans="2:4" ht="11.25" hidden="1" outlineLevel="1">
      <c r="B67" s="205" t="s">
        <v>114</v>
      </c>
      <c r="C67" s="163"/>
      <c r="D67" s="163"/>
    </row>
    <row r="68" spans="2:4" ht="11.25" hidden="1" outlineLevel="1">
      <c r="B68" s="205" t="s">
        <v>114</v>
      </c>
      <c r="C68" s="163"/>
      <c r="D68" s="163"/>
    </row>
    <row r="69" spans="2:4" ht="11.25" hidden="1" outlineLevel="1">
      <c r="B69" s="165" t="s">
        <v>81</v>
      </c>
      <c r="C69" s="105">
        <f>SUM(C60:C68)</f>
        <v>0</v>
      </c>
      <c r="D69" s="105">
        <f>SUM(D60:D68)</f>
        <v>0</v>
      </c>
    </row>
    <row r="70" ht="11.25" collapsed="1"/>
    <row r="72" ht="11.25">
      <c r="D72" s="169"/>
    </row>
  </sheetData>
  <sheetProtection/>
  <mergeCells count="4">
    <mergeCell ref="B2:D2"/>
    <mergeCell ref="B58:B59"/>
    <mergeCell ref="B3:B4"/>
    <mergeCell ref="B19:B20"/>
  </mergeCells>
  <conditionalFormatting sqref="B2:D2">
    <cfRule type="cellIs" priority="1" dxfId="3" operator="equal" stopIfTrue="1">
      <formula>"[wstaw dodatkowy komentarz, jeśli niezbędny lub ukryj]"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96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P2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140625" style="3" customWidth="1"/>
    <col min="2" max="4" width="3.421875" style="5" customWidth="1"/>
    <col min="5" max="5" width="42.00390625" style="5" customWidth="1"/>
    <col min="6" max="6" width="6.57421875" style="5" customWidth="1"/>
    <col min="7" max="8" width="11.7109375" style="5" customWidth="1"/>
    <col min="9" max="9" width="2.7109375" style="3" customWidth="1"/>
    <col min="10" max="11" width="10.28125" style="3" hidden="1" customWidth="1"/>
    <col min="12" max="12" width="10.28125" style="0" hidden="1" customWidth="1"/>
    <col min="13" max="13" width="9.140625" style="0" hidden="1" customWidth="1"/>
    <col min="14" max="14" width="9.7109375" style="0" hidden="1" customWidth="1"/>
    <col min="15" max="15" width="9.00390625" style="0" hidden="1" customWidth="1"/>
    <col min="16" max="16" width="9.140625" style="0" hidden="1" customWidth="1"/>
  </cols>
  <sheetData>
    <row r="1" spans="11:16" ht="13.5" thickBot="1">
      <c r="K1" s="444" t="s">
        <v>118</v>
      </c>
      <c r="L1" s="445"/>
      <c r="M1" s="445"/>
      <c r="N1" s="445"/>
      <c r="O1" s="445"/>
      <c r="P1" s="446"/>
    </row>
    <row r="2" spans="2:15" ht="12.75">
      <c r="B2" s="443" t="s">
        <v>258</v>
      </c>
      <c r="C2" s="443"/>
      <c r="D2" s="443"/>
      <c r="E2" s="443"/>
      <c r="F2" s="410" t="s">
        <v>152</v>
      </c>
      <c r="G2" s="65" t="s">
        <v>863</v>
      </c>
      <c r="H2" s="65" t="s">
        <v>810</v>
      </c>
      <c r="J2" s="449"/>
      <c r="K2" s="449"/>
      <c r="L2" s="449"/>
      <c r="M2" s="449"/>
      <c r="N2" s="449"/>
      <c r="O2" s="449"/>
    </row>
    <row r="3" spans="1:16" s="2" customFormat="1" ht="12.75">
      <c r="A3" s="4"/>
      <c r="B3" s="49" t="s">
        <v>129</v>
      </c>
      <c r="C3" s="49" t="s">
        <v>183</v>
      </c>
      <c r="D3" s="49"/>
      <c r="E3" s="49"/>
      <c r="F3" s="50"/>
      <c r="G3" s="51">
        <v>331301</v>
      </c>
      <c r="H3" s="51">
        <v>337438</v>
      </c>
      <c r="I3" s="4"/>
      <c r="J3" s="13"/>
      <c r="K3" s="13"/>
      <c r="P3" s="15"/>
    </row>
    <row r="4" spans="2:16" ht="12.75">
      <c r="B4" s="52"/>
      <c r="C4" s="53" t="s">
        <v>144</v>
      </c>
      <c r="D4" s="66" t="s">
        <v>259</v>
      </c>
      <c r="E4" s="67"/>
      <c r="F4" s="56"/>
      <c r="G4" s="57">
        <v>331301</v>
      </c>
      <c r="H4" s="405">
        <v>337438</v>
      </c>
      <c r="J4" s="13"/>
      <c r="K4" s="13"/>
      <c r="P4" s="15"/>
    </row>
    <row r="5" spans="2:16" ht="12.75">
      <c r="B5" s="52"/>
      <c r="C5" s="53"/>
      <c r="D5" s="53" t="s">
        <v>178</v>
      </c>
      <c r="E5" s="67" t="s">
        <v>364</v>
      </c>
      <c r="F5" s="56"/>
      <c r="G5" s="57">
        <v>38713</v>
      </c>
      <c r="H5" s="405">
        <v>38713</v>
      </c>
      <c r="J5" s="13"/>
      <c r="K5" s="13">
        <v>0</v>
      </c>
      <c r="L5" s="14">
        <v>0</v>
      </c>
      <c r="M5" s="13">
        <v>0</v>
      </c>
      <c r="N5" s="13">
        <v>0</v>
      </c>
      <c r="P5" s="15"/>
    </row>
    <row r="6" spans="2:16" ht="12.75">
      <c r="B6" s="52"/>
      <c r="C6" s="53"/>
      <c r="D6" s="53" t="s">
        <v>179</v>
      </c>
      <c r="E6" s="67" t="s">
        <v>181</v>
      </c>
      <c r="F6" s="56"/>
      <c r="G6" s="57">
        <v>291091</v>
      </c>
      <c r="H6" s="405">
        <v>287211</v>
      </c>
      <c r="K6" s="13">
        <v>0</v>
      </c>
      <c r="L6" s="13">
        <v>-9960</v>
      </c>
      <c r="M6" s="13">
        <v>0</v>
      </c>
      <c r="N6" s="13"/>
      <c r="O6" s="25"/>
      <c r="P6" s="26"/>
    </row>
    <row r="7" spans="2:16" ht="12.75">
      <c r="B7" s="52"/>
      <c r="C7" s="53"/>
      <c r="D7" s="53" t="s">
        <v>180</v>
      </c>
      <c r="E7" s="67" t="s">
        <v>119</v>
      </c>
      <c r="F7" s="56"/>
      <c r="G7" s="57">
        <v>-1242</v>
      </c>
      <c r="H7" s="405">
        <v>-483</v>
      </c>
      <c r="J7" s="13"/>
      <c r="K7" s="13">
        <v>-2016</v>
      </c>
      <c r="L7" s="13">
        <v>-2016</v>
      </c>
      <c r="M7" s="13"/>
      <c r="P7" s="15"/>
    </row>
    <row r="8" spans="2:16" ht="12.75">
      <c r="B8" s="52"/>
      <c r="C8" s="53"/>
      <c r="D8" s="53" t="s">
        <v>182</v>
      </c>
      <c r="E8" s="67" t="s">
        <v>331</v>
      </c>
      <c r="F8" s="56"/>
      <c r="G8" s="57">
        <v>2739</v>
      </c>
      <c r="H8" s="405">
        <v>11997</v>
      </c>
      <c r="J8" s="13"/>
      <c r="K8" s="13">
        <v>0</v>
      </c>
      <c r="L8" s="13">
        <v>-13595</v>
      </c>
      <c r="P8" s="15"/>
    </row>
    <row r="9" spans="2:16" ht="12.75">
      <c r="B9" s="52"/>
      <c r="C9" s="53" t="s">
        <v>145</v>
      </c>
      <c r="D9" s="447" t="s">
        <v>408</v>
      </c>
      <c r="E9" s="448"/>
      <c r="F9" s="56"/>
      <c r="G9" s="57">
        <v>0</v>
      </c>
      <c r="H9" s="405">
        <v>0</v>
      </c>
      <c r="J9" s="13"/>
      <c r="K9" s="13"/>
      <c r="P9" s="15"/>
    </row>
    <row r="10" spans="2:16" ht="7.5" customHeight="1">
      <c r="B10" s="58"/>
      <c r="C10" s="59"/>
      <c r="D10" s="59"/>
      <c r="E10" s="59"/>
      <c r="F10" s="59"/>
      <c r="G10" s="59"/>
      <c r="H10" s="59"/>
      <c r="J10" s="13"/>
      <c r="K10" s="13"/>
      <c r="P10" s="15"/>
    </row>
    <row r="11" spans="1:16" s="2" customFormat="1" ht="12.75">
      <c r="A11" s="4"/>
      <c r="B11" s="49" t="s">
        <v>156</v>
      </c>
      <c r="C11" s="49" t="s">
        <v>675</v>
      </c>
      <c r="D11" s="49"/>
      <c r="E11" s="49"/>
      <c r="F11" s="68"/>
      <c r="G11" s="51">
        <v>239470</v>
      </c>
      <c r="H11" s="51">
        <v>260746</v>
      </c>
      <c r="I11" s="4"/>
      <c r="J11" s="13"/>
      <c r="K11" s="13"/>
      <c r="P11" s="15"/>
    </row>
    <row r="12" spans="2:16" ht="12.75">
      <c r="B12" s="52"/>
      <c r="C12" s="69" t="s">
        <v>144</v>
      </c>
      <c r="D12" s="441" t="s">
        <v>396</v>
      </c>
      <c r="E12" s="441"/>
      <c r="F12" s="56" t="s">
        <v>864</v>
      </c>
      <c r="G12" s="57">
        <v>3342</v>
      </c>
      <c r="H12" s="406">
        <v>4438</v>
      </c>
      <c r="J12" s="20"/>
      <c r="K12" s="13">
        <v>0</v>
      </c>
      <c r="L12" s="13">
        <v>0</v>
      </c>
      <c r="P12" s="15"/>
    </row>
    <row r="13" spans="2:16" ht="12.75">
      <c r="B13" s="52"/>
      <c r="C13" s="69" t="s">
        <v>145</v>
      </c>
      <c r="D13" s="441" t="s">
        <v>338</v>
      </c>
      <c r="E13" s="441"/>
      <c r="F13" s="56">
        <v>8</v>
      </c>
      <c r="G13" s="57">
        <v>107073</v>
      </c>
      <c r="H13" s="406">
        <v>92164</v>
      </c>
      <c r="J13" s="13"/>
      <c r="K13" s="13"/>
      <c r="L13" s="13"/>
      <c r="M13" s="13"/>
      <c r="N13" s="13"/>
      <c r="O13" s="13">
        <v>0</v>
      </c>
      <c r="P13" s="13">
        <v>0</v>
      </c>
    </row>
    <row r="14" spans="2:16" ht="12.75" customHeight="1">
      <c r="B14" s="52"/>
      <c r="C14" s="69" t="s">
        <v>146</v>
      </c>
      <c r="D14" s="441" t="s">
        <v>340</v>
      </c>
      <c r="E14" s="441"/>
      <c r="F14" s="56"/>
      <c r="G14" s="57">
        <v>39246</v>
      </c>
      <c r="H14" s="406">
        <v>38750</v>
      </c>
      <c r="J14" s="13"/>
      <c r="K14" s="13">
        <v>0</v>
      </c>
      <c r="L14" s="13">
        <v>1811</v>
      </c>
      <c r="M14" s="13">
        <v>-496</v>
      </c>
      <c r="N14" s="13">
        <v>0</v>
      </c>
      <c r="P14" s="15"/>
    </row>
    <row r="15" spans="2:16" ht="12.75">
      <c r="B15" s="52"/>
      <c r="C15" s="69" t="s">
        <v>147</v>
      </c>
      <c r="D15" s="441" t="s">
        <v>337</v>
      </c>
      <c r="E15" s="441"/>
      <c r="F15" s="56" t="s">
        <v>865</v>
      </c>
      <c r="G15" s="57">
        <v>1159</v>
      </c>
      <c r="H15" s="406">
        <v>938</v>
      </c>
      <c r="J15" s="13"/>
      <c r="K15" s="13"/>
      <c r="P15" s="15"/>
    </row>
    <row r="16" spans="2:16" ht="12.75">
      <c r="B16" s="52"/>
      <c r="C16" s="69" t="s">
        <v>150</v>
      </c>
      <c r="D16" s="441" t="s">
        <v>457</v>
      </c>
      <c r="E16" s="441"/>
      <c r="F16" s="56">
        <v>6</v>
      </c>
      <c r="G16" s="57">
        <v>85010</v>
      </c>
      <c r="H16" s="406">
        <v>104708</v>
      </c>
      <c r="J16" s="13"/>
      <c r="K16" s="13">
        <v>0</v>
      </c>
      <c r="L16" s="13">
        <v>0</v>
      </c>
      <c r="P16" s="15"/>
    </row>
    <row r="17" spans="2:16" ht="12.75">
      <c r="B17" s="52"/>
      <c r="C17" s="69" t="s">
        <v>151</v>
      </c>
      <c r="D17" s="441" t="s">
        <v>214</v>
      </c>
      <c r="E17" s="441"/>
      <c r="F17" s="56"/>
      <c r="G17" s="408">
        <v>0</v>
      </c>
      <c r="H17" s="406">
        <v>14150</v>
      </c>
      <c r="J17" s="13"/>
      <c r="K17" s="13">
        <v>0</v>
      </c>
      <c r="P17" s="15"/>
    </row>
    <row r="18" spans="2:16" ht="12.75">
      <c r="B18" s="52"/>
      <c r="C18" s="69" t="s">
        <v>288</v>
      </c>
      <c r="D18" s="441" t="s">
        <v>341</v>
      </c>
      <c r="E18" s="441"/>
      <c r="F18" s="56"/>
      <c r="G18" s="57">
        <v>3640</v>
      </c>
      <c r="H18" s="406">
        <v>5598</v>
      </c>
      <c r="J18" s="13"/>
      <c r="K18" s="13">
        <v>129</v>
      </c>
      <c r="L18" s="13">
        <v>0</v>
      </c>
      <c r="M18" s="13"/>
      <c r="N18" s="13"/>
      <c r="P18" s="15"/>
    </row>
    <row r="19" spans="2:16" ht="7.5" customHeight="1">
      <c r="B19" s="58"/>
      <c r="C19" s="59"/>
      <c r="D19" s="59"/>
      <c r="E19" s="59"/>
      <c r="F19" s="59"/>
      <c r="G19" s="59"/>
      <c r="H19" s="59"/>
      <c r="J19" s="13"/>
      <c r="K19" s="13"/>
      <c r="P19" s="15"/>
    </row>
    <row r="20" spans="1:16" s="2" customFormat="1" ht="12.75" customHeight="1">
      <c r="A20" s="4"/>
      <c r="B20" s="70" t="s">
        <v>342</v>
      </c>
      <c r="C20" s="450" t="s">
        <v>213</v>
      </c>
      <c r="D20" s="450"/>
      <c r="E20" s="450"/>
      <c r="F20" s="68"/>
      <c r="G20" s="51">
        <v>115919</v>
      </c>
      <c r="H20" s="51">
        <v>33956</v>
      </c>
      <c r="I20" s="4"/>
      <c r="J20" s="13"/>
      <c r="K20" s="13"/>
      <c r="P20" s="15"/>
    </row>
    <row r="21" spans="2:16" ht="12.75">
      <c r="B21" s="71"/>
      <c r="C21" s="69" t="s">
        <v>144</v>
      </c>
      <c r="D21" s="441" t="s">
        <v>343</v>
      </c>
      <c r="E21" s="441"/>
      <c r="F21" s="56">
        <v>8</v>
      </c>
      <c r="G21" s="57">
        <v>995</v>
      </c>
      <c r="H21" s="407">
        <v>3877</v>
      </c>
      <c r="J21" s="13"/>
      <c r="K21" s="13">
        <v>0</v>
      </c>
      <c r="L21" s="13">
        <v>0</v>
      </c>
      <c r="M21" s="13"/>
      <c r="N21" s="13"/>
      <c r="P21" s="15"/>
    </row>
    <row r="22" spans="2:16" ht="12.75" customHeight="1">
      <c r="B22" s="71"/>
      <c r="C22" s="69" t="s">
        <v>145</v>
      </c>
      <c r="D22" s="451" t="s">
        <v>122</v>
      </c>
      <c r="E22" s="451"/>
      <c r="F22" s="56"/>
      <c r="G22" s="57">
        <v>1904</v>
      </c>
      <c r="H22" s="407">
        <v>1804</v>
      </c>
      <c r="J22" s="13"/>
      <c r="K22" s="13">
        <v>0</v>
      </c>
      <c r="L22" s="13">
        <v>-53</v>
      </c>
      <c r="M22" s="13">
        <v>-100</v>
      </c>
      <c r="N22" s="13">
        <v>0</v>
      </c>
      <c r="O22" s="14"/>
      <c r="P22" s="15"/>
    </row>
    <row r="23" spans="2:16" ht="12.75">
      <c r="B23" s="72"/>
      <c r="C23" s="61" t="s">
        <v>146</v>
      </c>
      <c r="D23" s="442" t="s">
        <v>123</v>
      </c>
      <c r="E23" s="442"/>
      <c r="F23" s="56" t="s">
        <v>865</v>
      </c>
      <c r="G23" s="57">
        <v>966</v>
      </c>
      <c r="H23" s="407">
        <v>1768</v>
      </c>
      <c r="J23" s="13"/>
      <c r="K23" s="13">
        <v>802</v>
      </c>
      <c r="L23" s="13">
        <v>-270</v>
      </c>
      <c r="N23" s="14"/>
      <c r="O23" s="14"/>
      <c r="P23" s="15"/>
    </row>
    <row r="24" spans="2:16" ht="12.75">
      <c r="B24" s="72"/>
      <c r="C24" s="61" t="s">
        <v>147</v>
      </c>
      <c r="D24" s="441" t="s">
        <v>458</v>
      </c>
      <c r="E24" s="441"/>
      <c r="F24" s="56">
        <v>6</v>
      </c>
      <c r="G24" s="57">
        <v>30789</v>
      </c>
      <c r="H24" s="407">
        <v>678</v>
      </c>
      <c r="J24" s="13"/>
      <c r="K24" s="13">
        <v>0</v>
      </c>
      <c r="L24" s="13">
        <v>0</v>
      </c>
      <c r="N24" s="14"/>
      <c r="O24" s="14"/>
      <c r="P24" s="15"/>
    </row>
    <row r="25" spans="2:16" ht="12.75">
      <c r="B25" s="72"/>
      <c r="C25" s="61" t="s">
        <v>150</v>
      </c>
      <c r="D25" s="441" t="s">
        <v>214</v>
      </c>
      <c r="E25" s="441"/>
      <c r="F25" s="56"/>
      <c r="G25" s="408">
        <v>39588</v>
      </c>
      <c r="H25" s="407">
        <v>6832</v>
      </c>
      <c r="J25" s="13"/>
      <c r="K25" s="13">
        <v>0</v>
      </c>
      <c r="L25" s="13"/>
      <c r="N25" s="14"/>
      <c r="O25" s="14"/>
      <c r="P25" s="15"/>
    </row>
    <row r="26" spans="2:16" ht="12.75">
      <c r="B26" s="72"/>
      <c r="C26" s="61" t="s">
        <v>151</v>
      </c>
      <c r="D26" s="442" t="s">
        <v>184</v>
      </c>
      <c r="E26" s="442" t="s">
        <v>344</v>
      </c>
      <c r="F26" s="56">
        <v>7</v>
      </c>
      <c r="G26" s="57">
        <v>41677</v>
      </c>
      <c r="H26" s="407">
        <v>18997</v>
      </c>
      <c r="J26" s="13"/>
      <c r="K26" s="13">
        <v>0</v>
      </c>
      <c r="L26" s="13">
        <v>0</v>
      </c>
      <c r="M26" s="13"/>
      <c r="N26" s="13"/>
      <c r="O26" s="13"/>
      <c r="P26" s="13"/>
    </row>
    <row r="27" spans="2:16" ht="7.5" customHeight="1">
      <c r="B27" s="58"/>
      <c r="C27" s="59"/>
      <c r="D27" s="59"/>
      <c r="E27" s="59"/>
      <c r="F27" s="59"/>
      <c r="G27" s="59"/>
      <c r="H27" s="59"/>
      <c r="J27" s="13"/>
      <c r="K27" s="13"/>
      <c r="P27" s="15"/>
    </row>
    <row r="28" spans="1:16" s="2" customFormat="1" ht="12.75">
      <c r="A28" s="4"/>
      <c r="B28" s="63" t="s">
        <v>124</v>
      </c>
      <c r="C28" s="49"/>
      <c r="D28" s="63"/>
      <c r="E28" s="64"/>
      <c r="F28" s="68"/>
      <c r="G28" s="51">
        <v>686690</v>
      </c>
      <c r="H28" s="51">
        <v>632140</v>
      </c>
      <c r="I28" s="4"/>
      <c r="J28" s="13"/>
      <c r="K28" s="13"/>
      <c r="P28" s="15"/>
    </row>
    <row r="29" spans="4:14" ht="13.5" thickBot="1">
      <c r="D29" s="6"/>
      <c r="E29" s="1"/>
      <c r="J29" s="12"/>
      <c r="K29" s="12"/>
      <c r="N29" s="14"/>
    </row>
    <row r="30" ht="13.5" thickTop="1"/>
  </sheetData>
  <sheetProtection formatRows="0"/>
  <mergeCells count="20">
    <mergeCell ref="D25:E25"/>
    <mergeCell ref="D26:E26"/>
    <mergeCell ref="D9:E9"/>
    <mergeCell ref="N2:O2"/>
    <mergeCell ref="J2:K2"/>
    <mergeCell ref="L2:M2"/>
    <mergeCell ref="C20:E20"/>
    <mergeCell ref="D21:E21"/>
    <mergeCell ref="D17:E17"/>
    <mergeCell ref="D24:E24"/>
    <mergeCell ref="D22:E22"/>
    <mergeCell ref="D15:E15"/>
    <mergeCell ref="D18:E18"/>
    <mergeCell ref="D16:E16"/>
    <mergeCell ref="D23:E23"/>
    <mergeCell ref="B2:E2"/>
    <mergeCell ref="K1:P1"/>
    <mergeCell ref="D14:E14"/>
    <mergeCell ref="D13:E13"/>
    <mergeCell ref="D12:E12"/>
  </mergeCells>
  <conditionalFormatting sqref="L12:L14 M13:N13 L18:N18 J3:J5 K22:L23 K25:L25 K24 M5:N5 L6:O6 K3:K6 J7:J11 K9:K20 K27:K28 J13:J28">
    <cfRule type="cellIs" priority="73" dxfId="6" operator="notEqual" stopIfTrue="1">
      <formula>0</formula>
    </cfRule>
  </conditionalFormatting>
  <conditionalFormatting sqref="O13:P13">
    <cfRule type="cellIs" priority="66" dxfId="6" operator="notEqual" stopIfTrue="1">
      <formula>0</formula>
    </cfRule>
  </conditionalFormatting>
  <conditionalFormatting sqref="K7:M7">
    <cfRule type="cellIs" priority="52" dxfId="6" operator="notEqual" stopIfTrue="1">
      <formula>0</formula>
    </cfRule>
  </conditionalFormatting>
  <conditionalFormatting sqref="K8:L8">
    <cfRule type="cellIs" priority="51" dxfId="6" operator="notEqual" stopIfTrue="1">
      <formula>0</formula>
    </cfRule>
  </conditionalFormatting>
  <conditionalFormatting sqref="K21:N21">
    <cfRule type="cellIs" priority="50" dxfId="6" operator="notEqual" stopIfTrue="1">
      <formula>0</formula>
    </cfRule>
  </conditionalFormatting>
  <conditionalFormatting sqref="O26:P26">
    <cfRule type="cellIs" priority="48" dxfId="6" operator="notEqual" stopIfTrue="1">
      <formula>0</formula>
    </cfRule>
  </conditionalFormatting>
  <conditionalFormatting sqref="K26:N26">
    <cfRule type="cellIs" priority="47" dxfId="6" operator="notEqual" stopIfTrue="1">
      <formula>0</formula>
    </cfRule>
  </conditionalFormatting>
  <conditionalFormatting sqref="M14:N14">
    <cfRule type="cellIs" priority="46" dxfId="6" operator="notEqual" stopIfTrue="1">
      <formula>0</formula>
    </cfRule>
  </conditionalFormatting>
  <conditionalFormatting sqref="M22:N22">
    <cfRule type="cellIs" priority="45" dxfId="6" operator="notEqual" stopIfTrue="1">
      <formula>0</formula>
    </cfRule>
  </conditionalFormatting>
  <conditionalFormatting sqref="F28 F11 F20 F3 F5:F9">
    <cfRule type="cellIs" priority="37" dxfId="27" operator="equal" stopIfTrue="1">
      <formula>0</formula>
    </cfRule>
  </conditionalFormatting>
  <conditionalFormatting sqref="L16">
    <cfRule type="cellIs" priority="25" dxfId="6" operator="notEqual" stopIfTrue="1">
      <formula>0</formula>
    </cfRule>
  </conditionalFormatting>
  <conditionalFormatting sqref="L24">
    <cfRule type="cellIs" priority="24" dxfId="6" operator="notEqual" stopIfTrue="1">
      <formula>0</formula>
    </cfRule>
  </conditionalFormatting>
  <conditionalFormatting sqref="F4">
    <cfRule type="cellIs" priority="17" dxfId="27" operator="equal" stopIfTrue="1">
      <formula>0</formula>
    </cfRule>
  </conditionalFormatting>
  <conditionalFormatting sqref="F13:F14 F16:F18">
    <cfRule type="cellIs" priority="15" dxfId="27" operator="equal" stopIfTrue="1">
      <formula>0</formula>
    </cfRule>
  </conditionalFormatting>
  <conditionalFormatting sqref="F26">
    <cfRule type="cellIs" priority="12" dxfId="27" operator="equal" stopIfTrue="1">
      <formula>0</formula>
    </cfRule>
  </conditionalFormatting>
  <conditionalFormatting sqref="F21:F22 F24:F25">
    <cfRule type="cellIs" priority="10" dxfId="27" operator="equal" stopIfTrue="1">
      <formula>0</formula>
    </cfRule>
  </conditionalFormatting>
  <conditionalFormatting sqref="F12">
    <cfRule type="cellIs" priority="9" dxfId="27" operator="equal" stopIfTrue="1">
      <formula>0</formula>
    </cfRule>
  </conditionalFormatting>
  <conditionalFormatting sqref="F12">
    <cfRule type="cellIs" priority="8" dxfId="27" operator="equal" stopIfTrue="1">
      <formula>0</formula>
    </cfRule>
  </conditionalFormatting>
  <conditionalFormatting sqref="F12">
    <cfRule type="cellIs" priority="7" dxfId="27" operator="equal" stopIfTrue="1">
      <formula>0</formula>
    </cfRule>
  </conditionalFormatting>
  <conditionalFormatting sqref="F15">
    <cfRule type="cellIs" priority="6" dxfId="27" operator="equal" stopIfTrue="1">
      <formula>0</formula>
    </cfRule>
  </conditionalFormatting>
  <conditionalFormatting sqref="F15">
    <cfRule type="cellIs" priority="5" dxfId="27" operator="equal" stopIfTrue="1">
      <formula>0</formula>
    </cfRule>
  </conditionalFormatting>
  <conditionalFormatting sqref="F15">
    <cfRule type="cellIs" priority="4" dxfId="27" operator="equal" stopIfTrue="1">
      <formula>0</formula>
    </cfRule>
  </conditionalFormatting>
  <conditionalFormatting sqref="F23">
    <cfRule type="cellIs" priority="3" dxfId="27" operator="equal" stopIfTrue="1">
      <formula>0</formula>
    </cfRule>
  </conditionalFormatting>
  <conditionalFormatting sqref="F23">
    <cfRule type="cellIs" priority="2" dxfId="27" operator="equal" stopIfTrue="1">
      <formula>0</formula>
    </cfRule>
  </conditionalFormatting>
  <conditionalFormatting sqref="F23">
    <cfRule type="cellIs" priority="1" dxfId="27" operator="equal" stopIfTrue="1">
      <formula>0</formula>
    </cfRule>
  </conditionalFormatting>
  <printOptions/>
  <pageMargins left="0.75" right="0.75" top="0.54" bottom="1" header="0.5" footer="0.5"/>
  <pageSetup fitToHeight="1" fitToWidth="1" horizontalDpi="600" verticalDpi="600" orientation="portrait" paperSize="9" scale="99" r:id="rId1"/>
  <headerFooter alignWithMargins="0">
    <oddFooter>&amp;C&amp;7Informacja dodatkowa oraz noty objaśniające stanowią integralną część sprawozdania finansowego.&amp;R&amp;P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Arkusz22">
    <tabColor rgb="FF92D050"/>
    <pageSetUpPr fitToPage="1"/>
  </sheetPr>
  <dimension ref="A1:T226"/>
  <sheetViews>
    <sheetView view="pageBreakPreview" zoomScaleSheetLayoutView="100" zoomScalePageLayoutView="0" workbookViewId="0" topLeftCell="A27">
      <selection activeCell="D93" sqref="D93"/>
    </sheetView>
  </sheetViews>
  <sheetFormatPr defaultColWidth="9.140625" defaultRowHeight="12.75" outlineLevelRow="1"/>
  <cols>
    <col min="1" max="1" width="5.28125" style="158" customWidth="1"/>
    <col min="2" max="2" width="58.8515625" style="159" customWidth="1"/>
    <col min="3" max="4" width="11.7109375" style="158" customWidth="1"/>
    <col min="5" max="5" width="4.57421875" style="158" customWidth="1"/>
    <col min="6" max="6" width="12.28125" style="158" customWidth="1"/>
    <col min="7" max="7" width="10.57421875" style="170" customWidth="1"/>
    <col min="8" max="8" width="9.140625" style="170" customWidth="1"/>
    <col min="9" max="9" width="10.140625" style="170" bestFit="1" customWidth="1"/>
    <col min="10" max="16384" width="9.140625" style="170" customWidth="1"/>
  </cols>
  <sheetData>
    <row r="1" spans="2:5" ht="11.25">
      <c r="B1" s="546" t="s">
        <v>325</v>
      </c>
      <c r="C1" s="546"/>
      <c r="D1" s="546"/>
      <c r="E1" s="195"/>
    </row>
    <row r="3" ht="11.25">
      <c r="B3" s="254"/>
    </row>
    <row r="5" spans="2:5" ht="11.25">
      <c r="B5" s="491" t="s">
        <v>245</v>
      </c>
      <c r="C5" s="47" t="e">
        <f>CONCATENATE(#REF!," - ",#REF!)</f>
        <v>#REF!</v>
      </c>
      <c r="D5" s="47" t="e">
        <f>CONCATENATE(#REF!," - ",#REF!)</f>
        <v>#REF!</v>
      </c>
      <c r="E5" s="161"/>
    </row>
    <row r="6" spans="2:5" ht="11.25" hidden="1">
      <c r="B6" s="492"/>
      <c r="C6" s="125" t="s">
        <v>277</v>
      </c>
      <c r="D6" s="125" t="s">
        <v>277</v>
      </c>
      <c r="E6" s="161"/>
    </row>
    <row r="7" spans="2:5" ht="11.25">
      <c r="B7" s="178" t="s">
        <v>168</v>
      </c>
      <c r="C7" s="179"/>
      <c r="D7" s="179"/>
      <c r="E7" s="167"/>
    </row>
    <row r="8" spans="2:5" ht="11.25" hidden="1">
      <c r="B8" s="213" t="s">
        <v>314</v>
      </c>
      <c r="C8" s="175"/>
      <c r="D8" s="175"/>
      <c r="E8" s="164"/>
    </row>
    <row r="9" spans="2:6" ht="11.25" hidden="1">
      <c r="B9" s="213" t="s">
        <v>316</v>
      </c>
      <c r="C9" s="175"/>
      <c r="D9" s="175"/>
      <c r="E9" s="164"/>
      <c r="F9" s="173"/>
    </row>
    <row r="10" spans="2:5" ht="11.25" hidden="1">
      <c r="B10" s="213" t="s">
        <v>317</v>
      </c>
      <c r="C10" s="175"/>
      <c r="D10" s="175"/>
      <c r="E10" s="164"/>
    </row>
    <row r="11" spans="1:5" ht="11.25">
      <c r="A11" s="257"/>
      <c r="B11" s="213" t="s">
        <v>315</v>
      </c>
      <c r="C11" s="175">
        <v>561</v>
      </c>
      <c r="D11" s="175">
        <v>1477</v>
      </c>
      <c r="E11" s="164"/>
    </row>
    <row r="12" spans="1:8" ht="11.25" hidden="1">
      <c r="A12" s="257"/>
      <c r="B12" s="213" t="s">
        <v>318</v>
      </c>
      <c r="C12" s="175"/>
      <c r="D12" s="175"/>
      <c r="E12" s="164"/>
      <c r="F12" s="170">
        <f>291+67</f>
        <v>358</v>
      </c>
      <c r="G12" s="158"/>
      <c r="H12" s="158" t="s">
        <v>38</v>
      </c>
    </row>
    <row r="13" spans="1:8" ht="11.25" hidden="1">
      <c r="A13" s="257"/>
      <c r="B13" s="213" t="s">
        <v>319</v>
      </c>
      <c r="C13" s="175"/>
      <c r="D13" s="175"/>
      <c r="E13" s="164"/>
      <c r="F13" s="170">
        <f>161+93</f>
        <v>254</v>
      </c>
      <c r="G13" s="158"/>
      <c r="H13" s="158" t="s">
        <v>37</v>
      </c>
    </row>
    <row r="14" spans="1:6" ht="11.25">
      <c r="A14" s="257"/>
      <c r="B14" s="213" t="s">
        <v>521</v>
      </c>
      <c r="C14" s="175">
        <v>28214</v>
      </c>
      <c r="D14" s="175">
        <v>50149</v>
      </c>
      <c r="E14" s="164"/>
      <c r="F14" s="262"/>
    </row>
    <row r="15" spans="1:7" ht="11.25" hidden="1">
      <c r="A15" s="257"/>
      <c r="B15" s="213" t="s">
        <v>522</v>
      </c>
      <c r="C15" s="175"/>
      <c r="D15" s="175"/>
      <c r="E15" s="164"/>
      <c r="F15" s="158">
        <f>149+111</f>
        <v>260</v>
      </c>
      <c r="G15" s="158" t="s">
        <v>36</v>
      </c>
    </row>
    <row r="16" spans="1:5" ht="11.25" hidden="1">
      <c r="A16" s="257"/>
      <c r="B16" s="213" t="s">
        <v>523</v>
      </c>
      <c r="C16" s="175"/>
      <c r="D16" s="175"/>
      <c r="E16" s="164"/>
    </row>
    <row r="17" spans="1:5" ht="11.25">
      <c r="A17" s="257"/>
      <c r="B17" s="213" t="s">
        <v>313</v>
      </c>
      <c r="C17" s="175">
        <v>7856</v>
      </c>
      <c r="D17" s="175">
        <v>9564</v>
      </c>
      <c r="E17" s="164"/>
    </row>
    <row r="18" spans="1:8" ht="11.25">
      <c r="A18" s="257"/>
      <c r="B18" s="213" t="s">
        <v>321</v>
      </c>
      <c r="C18" s="175">
        <v>319</v>
      </c>
      <c r="D18" s="175">
        <v>595</v>
      </c>
      <c r="E18" s="164"/>
      <c r="G18" s="158"/>
      <c r="H18" s="158"/>
    </row>
    <row r="19" spans="2:5" ht="11.25" hidden="1">
      <c r="B19" s="213"/>
      <c r="C19" s="175"/>
      <c r="D19" s="175"/>
      <c r="E19" s="164"/>
    </row>
    <row r="20" spans="2:5" ht="11.25" hidden="1">
      <c r="B20" s="213"/>
      <c r="C20" s="175"/>
      <c r="D20" s="175"/>
      <c r="E20" s="164"/>
    </row>
    <row r="21" spans="2:5" ht="11.25" hidden="1">
      <c r="B21" s="176"/>
      <c r="C21" s="175"/>
      <c r="D21" s="175"/>
      <c r="E21" s="164"/>
    </row>
    <row r="22" spans="2:5" ht="11.25" hidden="1">
      <c r="B22" s="213"/>
      <c r="C22" s="175"/>
      <c r="D22" s="175"/>
      <c r="E22" s="164"/>
    </row>
    <row r="23" spans="2:5" ht="11.25" hidden="1">
      <c r="B23" s="176"/>
      <c r="C23" s="177"/>
      <c r="D23" s="177"/>
      <c r="E23" s="167"/>
    </row>
    <row r="24" spans="2:5" ht="11.25" hidden="1">
      <c r="B24" s="213"/>
      <c r="C24" s="175"/>
      <c r="D24" s="175"/>
      <c r="E24" s="164"/>
    </row>
    <row r="25" spans="2:5" ht="11.25">
      <c r="B25" s="108" t="s">
        <v>577</v>
      </c>
      <c r="C25" s="107">
        <f>SUM(C9:C24)</f>
        <v>36950</v>
      </c>
      <c r="D25" s="107">
        <f>SUM(D9:D24)</f>
        <v>61785</v>
      </c>
      <c r="E25" s="167"/>
    </row>
    <row r="26" spans="2:5" ht="11.25" hidden="1">
      <c r="B26" s="238" t="s">
        <v>326</v>
      </c>
      <c r="C26" s="163"/>
      <c r="D26" s="163"/>
      <c r="E26" s="164"/>
    </row>
    <row r="27" spans="3:4" ht="11.25">
      <c r="C27" s="195" t="str">
        <f>IF(RZiS!F4=C25,"ok.",(RZiS!F4-C25))</f>
        <v>ok.</v>
      </c>
      <c r="D27" s="195">
        <f>IF(RZiS!G4=D25,"ok.",(RZiS!G4-D25))</f>
        <v>-41330</v>
      </c>
    </row>
    <row r="28" spans="2:4" ht="11.25" hidden="1">
      <c r="B28" s="254"/>
      <c r="C28" s="164">
        <f>C11+C14+C17+C18-C25</f>
        <v>0</v>
      </c>
      <c r="D28" s="164">
        <f>D11+D14+D17+D18-D25</f>
        <v>0</v>
      </c>
    </row>
    <row r="29" ht="11.25" hidden="1">
      <c r="B29" s="254"/>
    </row>
    <row r="30" ht="11.25" hidden="1">
      <c r="B30" s="254"/>
    </row>
    <row r="31" ht="11.25" hidden="1">
      <c r="B31" s="254"/>
    </row>
    <row r="32" ht="11.25" hidden="1">
      <c r="B32" s="254"/>
    </row>
    <row r="33" ht="11.25" hidden="1">
      <c r="B33" s="254"/>
    </row>
    <row r="34" ht="11.25" hidden="1">
      <c r="B34" s="254"/>
    </row>
    <row r="35" ht="11.25" hidden="1">
      <c r="B35" s="254"/>
    </row>
    <row r="36" ht="11.25" hidden="1">
      <c r="B36" s="254"/>
    </row>
    <row r="37" ht="11.25" hidden="1">
      <c r="B37" s="254"/>
    </row>
    <row r="38" ht="11.25" hidden="1">
      <c r="B38" s="254"/>
    </row>
    <row r="39" ht="11.25" hidden="1">
      <c r="B39" s="254"/>
    </row>
    <row r="40" ht="11.25" hidden="1">
      <c r="B40" s="254"/>
    </row>
    <row r="41" ht="11.25" hidden="1">
      <c r="B41" s="254"/>
    </row>
    <row r="42" ht="11.25" hidden="1"/>
    <row r="43" ht="11.25" hidden="1">
      <c r="B43" s="254"/>
    </row>
    <row r="44" ht="11.25" hidden="1">
      <c r="B44" s="254"/>
    </row>
    <row r="45" ht="11.25" hidden="1">
      <c r="B45" s="254"/>
    </row>
    <row r="46" ht="11.25" hidden="1">
      <c r="B46" s="254"/>
    </row>
    <row r="47" ht="11.25" hidden="1">
      <c r="B47" s="254"/>
    </row>
    <row r="48" ht="11.25" hidden="1">
      <c r="B48" s="254"/>
    </row>
    <row r="49" ht="11.25" hidden="1">
      <c r="B49" s="254"/>
    </row>
    <row r="50" ht="11.25" hidden="1">
      <c r="B50" s="254"/>
    </row>
    <row r="51" ht="11.25" hidden="1">
      <c r="B51" s="254"/>
    </row>
    <row r="52" ht="11.25" hidden="1">
      <c r="B52" s="254"/>
    </row>
    <row r="53" ht="11.25" hidden="1">
      <c r="B53" s="254"/>
    </row>
    <row r="54" ht="11.25" hidden="1">
      <c r="B54" s="254"/>
    </row>
    <row r="55" ht="11.25" hidden="1">
      <c r="B55" s="254"/>
    </row>
    <row r="56" ht="11.25" hidden="1">
      <c r="B56" s="254"/>
    </row>
    <row r="57" ht="11.25" hidden="1">
      <c r="B57" s="254"/>
    </row>
    <row r="58" ht="11.25" hidden="1">
      <c r="B58" s="254"/>
    </row>
    <row r="60" spans="2:5" ht="22.5" customHeight="1">
      <c r="B60" s="111" t="s">
        <v>0</v>
      </c>
      <c r="C60" s="47" t="e">
        <f>CONCATENATE(#REF!," - ",#REF!)</f>
        <v>#REF!</v>
      </c>
      <c r="D60" s="47" t="e">
        <f>CONCATENATE(#REF!," - ",#REF!)</f>
        <v>#REF!</v>
      </c>
      <c r="E60" s="161"/>
    </row>
    <row r="61" spans="2:6" ht="11.25">
      <c r="B61" s="174" t="s">
        <v>27</v>
      </c>
      <c r="C61" s="175">
        <v>0</v>
      </c>
      <c r="D61" s="175">
        <v>1272</v>
      </c>
      <c r="E61" s="161"/>
      <c r="F61" s="173" t="s">
        <v>603</v>
      </c>
    </row>
    <row r="62" spans="2:5" ht="12.75" customHeight="1" hidden="1">
      <c r="B62" s="174" t="s">
        <v>28</v>
      </c>
      <c r="C62" s="175">
        <f>SUM(C63:C73)</f>
        <v>0</v>
      </c>
      <c r="D62" s="175">
        <v>0</v>
      </c>
      <c r="E62" s="164"/>
    </row>
    <row r="63" spans="2:5" ht="12.75" customHeight="1" hidden="1">
      <c r="B63" s="213" t="s">
        <v>2</v>
      </c>
      <c r="C63" s="175">
        <v>0</v>
      </c>
      <c r="D63" s="175">
        <v>0</v>
      </c>
      <c r="E63" s="164"/>
    </row>
    <row r="64" spans="2:5" ht="12.75" customHeight="1" hidden="1">
      <c r="B64" s="213" t="s">
        <v>500</v>
      </c>
      <c r="C64" s="175">
        <v>0</v>
      </c>
      <c r="D64" s="175">
        <v>0</v>
      </c>
      <c r="E64" s="164"/>
    </row>
    <row r="65" spans="2:5" ht="12.75" customHeight="1" hidden="1">
      <c r="B65" s="213" t="s">
        <v>94</v>
      </c>
      <c r="C65" s="175">
        <v>0</v>
      </c>
      <c r="D65" s="175">
        <v>0</v>
      </c>
      <c r="E65" s="164"/>
    </row>
    <row r="66" spans="2:5" ht="12.75" customHeight="1" hidden="1">
      <c r="B66" s="213" t="s">
        <v>96</v>
      </c>
      <c r="C66" s="175"/>
      <c r="D66" s="175"/>
      <c r="E66" s="164"/>
    </row>
    <row r="67" spans="2:5" ht="12.75" customHeight="1" hidden="1">
      <c r="B67" s="213" t="s">
        <v>97</v>
      </c>
      <c r="C67" s="175">
        <v>0</v>
      </c>
      <c r="D67" s="175">
        <v>0</v>
      </c>
      <c r="E67" s="164"/>
    </row>
    <row r="68" spans="2:5" ht="12.75" customHeight="1" hidden="1">
      <c r="B68" s="213" t="s">
        <v>98</v>
      </c>
      <c r="C68" s="175">
        <v>0</v>
      </c>
      <c r="D68" s="175">
        <v>0</v>
      </c>
      <c r="E68" s="164"/>
    </row>
    <row r="69" spans="2:5" ht="12.75" customHeight="1" hidden="1">
      <c r="B69" s="213" t="s">
        <v>99</v>
      </c>
      <c r="C69" s="175">
        <v>0</v>
      </c>
      <c r="D69" s="175">
        <v>0</v>
      </c>
      <c r="E69" s="164"/>
    </row>
    <row r="70" spans="2:5" ht="12.75" customHeight="1" hidden="1">
      <c r="B70" s="213" t="s">
        <v>100</v>
      </c>
      <c r="C70" s="175">
        <v>0</v>
      </c>
      <c r="D70" s="175">
        <v>0</v>
      </c>
      <c r="E70" s="164"/>
    </row>
    <row r="71" spans="2:5" ht="12.75" customHeight="1" hidden="1">
      <c r="B71" s="213" t="s">
        <v>492</v>
      </c>
      <c r="C71" s="175">
        <v>0</v>
      </c>
      <c r="D71" s="175">
        <v>0</v>
      </c>
      <c r="E71" s="164"/>
    </row>
    <row r="72" spans="2:5" ht="12.75" customHeight="1" hidden="1">
      <c r="B72" s="213"/>
      <c r="C72" s="175"/>
      <c r="D72" s="175"/>
      <c r="E72" s="164"/>
    </row>
    <row r="73" spans="2:5" ht="11.25" hidden="1">
      <c r="B73" s="174"/>
      <c r="C73" s="175"/>
      <c r="D73" s="175"/>
      <c r="E73" s="164"/>
    </row>
    <row r="74" spans="2:5" ht="12.75" customHeight="1" hidden="1">
      <c r="B74" s="174" t="s">
        <v>29</v>
      </c>
      <c r="C74" s="175">
        <f>SUM(C75:C79)</f>
        <v>0</v>
      </c>
      <c r="D74" s="175">
        <v>0</v>
      </c>
      <c r="E74" s="164"/>
    </row>
    <row r="75" spans="2:5" ht="12.75" customHeight="1" hidden="1">
      <c r="B75" s="213" t="s">
        <v>494</v>
      </c>
      <c r="C75" s="175">
        <v>0</v>
      </c>
      <c r="D75" s="175">
        <v>0</v>
      </c>
      <c r="E75" s="164"/>
    </row>
    <row r="76" spans="2:5" ht="12.75" customHeight="1" hidden="1">
      <c r="B76" s="213" t="s">
        <v>495</v>
      </c>
      <c r="C76" s="175">
        <v>0</v>
      </c>
      <c r="D76" s="175">
        <v>0</v>
      </c>
      <c r="E76" s="164"/>
    </row>
    <row r="77" spans="2:5" ht="12.75" customHeight="1" hidden="1">
      <c r="B77" s="213" t="s">
        <v>497</v>
      </c>
      <c r="C77" s="175">
        <v>0</v>
      </c>
      <c r="D77" s="175">
        <v>0</v>
      </c>
      <c r="E77" s="164"/>
    </row>
    <row r="78" spans="2:5" ht="12.75" customHeight="1" hidden="1">
      <c r="B78" s="213" t="s">
        <v>604</v>
      </c>
      <c r="C78" s="175"/>
      <c r="D78" s="175"/>
      <c r="E78" s="164"/>
    </row>
    <row r="79" spans="2:5" ht="11.25" hidden="1">
      <c r="B79" s="213"/>
      <c r="C79" s="175"/>
      <c r="D79" s="175"/>
      <c r="E79" s="164"/>
    </row>
    <row r="80" spans="2:5" ht="11.25">
      <c r="B80" s="174" t="s">
        <v>384</v>
      </c>
      <c r="C80" s="175">
        <f>SUM(C81:C88)</f>
        <v>1354</v>
      </c>
      <c r="D80" s="175">
        <f>SUM(D81:D88)</f>
        <v>1354</v>
      </c>
      <c r="E80" s="164"/>
    </row>
    <row r="81" spans="2:5" ht="11.25">
      <c r="B81" s="187" t="s">
        <v>835</v>
      </c>
      <c r="C81" s="175">
        <v>944</v>
      </c>
      <c r="D81" s="175">
        <v>944</v>
      </c>
      <c r="E81" s="164"/>
    </row>
    <row r="82" spans="2:5" ht="11.25">
      <c r="B82" s="187" t="s">
        <v>833</v>
      </c>
      <c r="C82" s="175">
        <v>85</v>
      </c>
      <c r="D82" s="175">
        <v>85</v>
      </c>
      <c r="E82" s="164"/>
    </row>
    <row r="83" spans="2:5" ht="11.25">
      <c r="B83" s="187" t="s">
        <v>498</v>
      </c>
      <c r="C83" s="175">
        <v>49</v>
      </c>
      <c r="D83" s="175">
        <v>49</v>
      </c>
      <c r="E83" s="164"/>
    </row>
    <row r="84" spans="2:5" ht="12.75" customHeight="1">
      <c r="B84" s="187" t="s">
        <v>834</v>
      </c>
      <c r="C84" s="175">
        <v>38</v>
      </c>
      <c r="D84" s="175">
        <v>38</v>
      </c>
      <c r="E84" s="164"/>
    </row>
    <row r="85" spans="2:5" ht="12.75" customHeight="1" hidden="1">
      <c r="B85" s="187"/>
      <c r="C85" s="223"/>
      <c r="D85" s="175"/>
      <c r="E85" s="164"/>
    </row>
    <row r="86" spans="2:8" ht="11.25" hidden="1">
      <c r="B86" s="187"/>
      <c r="C86" s="223"/>
      <c r="D86" s="175"/>
      <c r="E86" s="164"/>
      <c r="H86" s="208"/>
    </row>
    <row r="87" spans="2:5" ht="11.25">
      <c r="B87" s="187" t="s">
        <v>604</v>
      </c>
      <c r="C87" s="175">
        <v>96</v>
      </c>
      <c r="D87" s="175">
        <v>96</v>
      </c>
      <c r="E87" s="164"/>
    </row>
    <row r="88" spans="2:6" ht="11.25">
      <c r="B88" s="187" t="s">
        <v>466</v>
      </c>
      <c r="C88" s="175">
        <v>142</v>
      </c>
      <c r="D88" s="175">
        <v>142</v>
      </c>
      <c r="E88" s="164"/>
      <c r="F88" s="173" t="s">
        <v>603</v>
      </c>
    </row>
    <row r="89" spans="2:5" ht="12.75" customHeight="1" hidden="1">
      <c r="B89" s="174" t="s">
        <v>30</v>
      </c>
      <c r="C89" s="175"/>
      <c r="D89" s="175">
        <v>0</v>
      </c>
      <c r="E89" s="164"/>
    </row>
    <row r="90" spans="2:5" ht="12.75" customHeight="1" hidden="1">
      <c r="B90" s="174" t="s">
        <v>621</v>
      </c>
      <c r="C90" s="175"/>
      <c r="D90" s="175"/>
      <c r="E90" s="164"/>
    </row>
    <row r="91" spans="2:5" ht="11.25" hidden="1">
      <c r="B91" s="174"/>
      <c r="C91" s="175"/>
      <c r="D91" s="175"/>
      <c r="E91" s="164"/>
    </row>
    <row r="92" spans="2:5" ht="11.25">
      <c r="B92" s="178" t="s">
        <v>246</v>
      </c>
      <c r="C92" s="179">
        <f>C61+C62+C74+C80+C89</f>
        <v>1354</v>
      </c>
      <c r="D92" s="179">
        <f>D61+D62+D74+D80+D89</f>
        <v>2626</v>
      </c>
      <c r="E92" s="167"/>
    </row>
    <row r="93" spans="3:4" ht="11.25">
      <c r="C93" s="171" t="str">
        <f>IF(RZiS!F19='N.24'!C92,"ok.","Błąd o: "&amp;RZiS!F19-'N.24'!C92)</f>
        <v>Błąd o: -1320</v>
      </c>
      <c r="D93" s="171" t="str">
        <f>IF(RZiS!G19='N.24'!D92,"ok.","Błąd o: "&amp;RZiS!G19-'N.24'!D92)</f>
        <v>Błąd o: -924</v>
      </c>
    </row>
    <row r="95" spans="2:5" ht="22.5" customHeight="1">
      <c r="B95" s="111" t="s">
        <v>1</v>
      </c>
      <c r="C95" s="47" t="e">
        <f>CONCATENATE(#REF!," - ",#REF!)</f>
        <v>#REF!</v>
      </c>
      <c r="D95" s="47" t="e">
        <f>CONCATENATE(#REF!," - ",#REF!)</f>
        <v>#REF!</v>
      </c>
      <c r="E95" s="161"/>
    </row>
    <row r="96" spans="2:5" ht="11.25">
      <c r="B96" s="174" t="s">
        <v>27</v>
      </c>
      <c r="C96" s="175">
        <v>0</v>
      </c>
      <c r="D96" s="175">
        <v>736</v>
      </c>
      <c r="E96" s="161"/>
    </row>
    <row r="97" spans="2:5" ht="11.25">
      <c r="B97" s="174" t="s">
        <v>843</v>
      </c>
      <c r="C97" s="175">
        <f>SUM(C98:C106)</f>
        <v>12</v>
      </c>
      <c r="D97" s="175">
        <f>SUM(D98:D106)</f>
        <v>696</v>
      </c>
      <c r="E97" s="161"/>
    </row>
    <row r="98" spans="2:5" ht="11.25" hidden="1">
      <c r="B98" s="213" t="s">
        <v>2</v>
      </c>
      <c r="C98" s="175"/>
      <c r="D98" s="175">
        <v>0</v>
      </c>
      <c r="E98" s="161"/>
    </row>
    <row r="99" spans="2:5" ht="11.25" hidden="1">
      <c r="B99" s="213" t="s">
        <v>500</v>
      </c>
      <c r="C99" s="175"/>
      <c r="D99" s="175">
        <v>0</v>
      </c>
      <c r="E99" s="161"/>
    </row>
    <row r="100" spans="2:5" ht="11.25" hidden="1">
      <c r="B100" s="213" t="s">
        <v>94</v>
      </c>
      <c r="C100" s="175"/>
      <c r="D100" s="175">
        <v>0</v>
      </c>
      <c r="E100" s="161"/>
    </row>
    <row r="101" spans="2:5" ht="11.25">
      <c r="B101" s="213" t="s">
        <v>829</v>
      </c>
      <c r="C101" s="175">
        <v>0</v>
      </c>
      <c r="D101" s="175">
        <v>696</v>
      </c>
      <c r="E101" s="161"/>
    </row>
    <row r="102" spans="2:5" ht="11.25" hidden="1">
      <c r="B102" s="213" t="s">
        <v>97</v>
      </c>
      <c r="C102" s="175"/>
      <c r="D102" s="175"/>
      <c r="E102" s="161"/>
    </row>
    <row r="103" spans="2:5" ht="11.25" hidden="1">
      <c r="B103" s="213" t="s">
        <v>100</v>
      </c>
      <c r="C103" s="175"/>
      <c r="D103" s="175"/>
      <c r="E103" s="161"/>
    </row>
    <row r="104" spans="2:5" ht="11.25" hidden="1">
      <c r="B104" s="213" t="s">
        <v>492</v>
      </c>
      <c r="C104" s="175"/>
      <c r="D104" s="175"/>
      <c r="E104" s="161"/>
    </row>
    <row r="105" spans="2:5" ht="11.25">
      <c r="B105" s="213" t="s">
        <v>817</v>
      </c>
      <c r="C105" s="175">
        <v>12</v>
      </c>
      <c r="D105" s="175">
        <v>0</v>
      </c>
      <c r="E105" s="161"/>
    </row>
    <row r="106" spans="2:5" ht="11.25" hidden="1">
      <c r="B106" s="213"/>
      <c r="C106" s="175"/>
      <c r="D106" s="175"/>
      <c r="E106" s="161"/>
    </row>
    <row r="107" spans="2:5" ht="12.75" customHeight="1" hidden="1">
      <c r="B107" s="174" t="s">
        <v>31</v>
      </c>
      <c r="C107" s="223">
        <f>SUM(C108:C112)</f>
        <v>0</v>
      </c>
      <c r="D107" s="175">
        <f>SUM(D108:D112)</f>
        <v>0</v>
      </c>
      <c r="E107" s="164"/>
    </row>
    <row r="108" spans="2:5" ht="12.75" customHeight="1" hidden="1">
      <c r="B108" s="213" t="s">
        <v>494</v>
      </c>
      <c r="C108" s="223">
        <v>0</v>
      </c>
      <c r="D108" s="175"/>
      <c r="E108" s="164"/>
    </row>
    <row r="109" spans="2:5" ht="12.75" customHeight="1" hidden="1">
      <c r="B109" s="213" t="s">
        <v>495</v>
      </c>
      <c r="C109" s="223">
        <v>0</v>
      </c>
      <c r="D109" s="175"/>
      <c r="E109" s="164"/>
    </row>
    <row r="110" spans="2:5" ht="12.75" customHeight="1" hidden="1">
      <c r="B110" s="213" t="s">
        <v>497</v>
      </c>
      <c r="C110" s="223">
        <v>0</v>
      </c>
      <c r="D110" s="175"/>
      <c r="E110" s="164"/>
    </row>
    <row r="111" spans="2:5" ht="12.75" customHeight="1" hidden="1">
      <c r="B111" s="213" t="s">
        <v>466</v>
      </c>
      <c r="C111" s="223">
        <v>0</v>
      </c>
      <c r="D111" s="175"/>
      <c r="E111" s="164"/>
    </row>
    <row r="112" spans="2:5" ht="12.75" customHeight="1" hidden="1">
      <c r="B112" s="213"/>
      <c r="C112" s="223"/>
      <c r="D112" s="175"/>
      <c r="E112" s="164"/>
    </row>
    <row r="113" spans="2:5" ht="12.75" customHeight="1">
      <c r="B113" s="174" t="s">
        <v>385</v>
      </c>
      <c r="C113" s="175">
        <f>SUM(C114:C126)</f>
        <v>1647</v>
      </c>
      <c r="D113" s="175">
        <f>SUM(D114:D126)</f>
        <v>1864</v>
      </c>
      <c r="E113" s="164"/>
    </row>
    <row r="114" spans="2:5" ht="11.25" customHeight="1" hidden="1">
      <c r="B114" s="213" t="s">
        <v>101</v>
      </c>
      <c r="C114" s="175"/>
      <c r="D114" s="175"/>
      <c r="E114" s="164"/>
    </row>
    <row r="115" spans="2:5" ht="11.25">
      <c r="B115" s="398" t="s">
        <v>345</v>
      </c>
      <c r="C115" s="175">
        <v>389</v>
      </c>
      <c r="D115" s="175">
        <v>802</v>
      </c>
      <c r="E115" s="164"/>
    </row>
    <row r="116" spans="2:5" ht="11.25">
      <c r="B116" s="174" t="s">
        <v>836</v>
      </c>
      <c r="C116" s="175">
        <v>301</v>
      </c>
      <c r="D116" s="175">
        <v>0</v>
      </c>
      <c r="E116" s="164"/>
    </row>
    <row r="117" spans="2:5" ht="11.25" hidden="1">
      <c r="B117" s="213" t="s">
        <v>346</v>
      </c>
      <c r="C117" s="223"/>
      <c r="D117" s="175">
        <v>0</v>
      </c>
      <c r="E117" s="164"/>
    </row>
    <row r="118" spans="2:5" ht="12.75" customHeight="1" hidden="1">
      <c r="B118" s="213" t="s">
        <v>102</v>
      </c>
      <c r="C118" s="223"/>
      <c r="D118" s="175">
        <v>0</v>
      </c>
      <c r="E118" s="164"/>
    </row>
    <row r="119" spans="2:5" ht="11.25">
      <c r="B119" s="213" t="s">
        <v>739</v>
      </c>
      <c r="C119" s="175">
        <v>0</v>
      </c>
      <c r="D119" s="175">
        <v>646</v>
      </c>
      <c r="E119" s="164"/>
    </row>
    <row r="120" spans="2:5" ht="11.25">
      <c r="B120" s="213" t="s">
        <v>233</v>
      </c>
      <c r="C120" s="175">
        <v>387</v>
      </c>
      <c r="D120" s="175">
        <v>208</v>
      </c>
      <c r="E120" s="164"/>
    </row>
    <row r="121" spans="2:5" ht="11.25">
      <c r="B121" s="213" t="s">
        <v>837</v>
      </c>
      <c r="C121" s="175">
        <v>329</v>
      </c>
      <c r="D121" s="175">
        <v>0</v>
      </c>
      <c r="E121" s="164"/>
    </row>
    <row r="122" spans="2:6" ht="11.25">
      <c r="B122" s="174" t="s">
        <v>466</v>
      </c>
      <c r="C122" s="175">
        <v>241</v>
      </c>
      <c r="D122" s="175">
        <v>208</v>
      </c>
      <c r="E122" s="164"/>
      <c r="F122" s="173" t="s">
        <v>603</v>
      </c>
    </row>
    <row r="123" spans="2:5" ht="12.75" customHeight="1" hidden="1">
      <c r="B123" s="213"/>
      <c r="C123" s="175"/>
      <c r="D123" s="175"/>
      <c r="E123" s="164"/>
    </row>
    <row r="124" spans="2:5" ht="12.75" customHeight="1" hidden="1">
      <c r="B124" s="213" t="s">
        <v>3</v>
      </c>
      <c r="C124" s="175">
        <v>0</v>
      </c>
      <c r="D124" s="175">
        <v>0</v>
      </c>
      <c r="E124" s="164"/>
    </row>
    <row r="125" spans="2:5" ht="12.75" customHeight="1" hidden="1">
      <c r="B125" s="213"/>
      <c r="C125" s="175"/>
      <c r="D125" s="175"/>
      <c r="E125" s="164"/>
    </row>
    <row r="126" spans="2:5" ht="12.75" customHeight="1" hidden="1">
      <c r="B126" s="213"/>
      <c r="C126" s="175"/>
      <c r="D126" s="175"/>
      <c r="E126" s="164"/>
    </row>
    <row r="127" spans="2:5" ht="11.25">
      <c r="B127" s="174" t="s">
        <v>386</v>
      </c>
      <c r="C127" s="175">
        <v>0</v>
      </c>
      <c r="D127" s="175">
        <v>0</v>
      </c>
      <c r="E127" s="164"/>
    </row>
    <row r="128" spans="2:5" ht="11.25">
      <c r="B128" s="178" t="s">
        <v>247</v>
      </c>
      <c r="C128" s="179">
        <f>C96+C97+C107+C113+C127</f>
        <v>1659</v>
      </c>
      <c r="D128" s="179">
        <f>D96+D97+D107+D113+D127</f>
        <v>3296</v>
      </c>
      <c r="E128" s="167"/>
    </row>
    <row r="129" spans="3:4" ht="11.25">
      <c r="C129" s="171" t="str">
        <f>IF(RZiS!F22=-'N.24'!C128,"ok.","Błąd o: "&amp;RZiS!F22+'N.24'!C128)</f>
        <v>Błąd o: 1502</v>
      </c>
      <c r="D129" s="171" t="str">
        <f>IF(RZiS!G22=-'N.24'!D128,"ok.","Błąd o: "&amp;RZiS!G22+'N.24'!D128)</f>
        <v>Błąd o: 2100</v>
      </c>
    </row>
    <row r="130" ht="11.25">
      <c r="B130" s="254"/>
    </row>
    <row r="131" ht="7.5" customHeight="1"/>
    <row r="132" spans="2:5" ht="22.5" customHeight="1">
      <c r="B132" s="491" t="s">
        <v>4</v>
      </c>
      <c r="C132" s="47" t="e">
        <f>CONCATENATE(#REF!," - ",#REF!)</f>
        <v>#REF!</v>
      </c>
      <c r="D132" s="47" t="e">
        <f>CONCATENATE(#REF!," - ",#REF!)</f>
        <v>#REF!</v>
      </c>
      <c r="E132" s="161"/>
    </row>
    <row r="133" spans="2:5" ht="11.25" hidden="1">
      <c r="B133" s="492"/>
      <c r="C133" s="125" t="s">
        <v>277</v>
      </c>
      <c r="D133" s="125" t="s">
        <v>277</v>
      </c>
      <c r="E133" s="161"/>
    </row>
    <row r="134" spans="2:5" ht="11.25">
      <c r="B134" s="178" t="s">
        <v>5</v>
      </c>
      <c r="C134" s="179">
        <f>C135+C138</f>
        <v>670</v>
      </c>
      <c r="D134" s="179">
        <f>D135+D138</f>
        <v>555</v>
      </c>
      <c r="E134" s="161"/>
    </row>
    <row r="135" spans="2:5" ht="11.25">
      <c r="B135" s="174" t="s">
        <v>348</v>
      </c>
      <c r="C135" s="175">
        <v>17</v>
      </c>
      <c r="D135" s="175">
        <v>112</v>
      </c>
      <c r="E135" s="164"/>
    </row>
    <row r="136" spans="2:5" ht="11.25">
      <c r="B136" s="213" t="s">
        <v>6</v>
      </c>
      <c r="C136" s="175">
        <v>0</v>
      </c>
      <c r="D136" s="175">
        <v>112</v>
      </c>
      <c r="E136" s="164"/>
    </row>
    <row r="137" spans="2:5" ht="12.75" customHeight="1" hidden="1">
      <c r="B137" s="213"/>
      <c r="C137" s="175"/>
      <c r="D137" s="175"/>
      <c r="E137" s="164"/>
    </row>
    <row r="138" spans="2:5" ht="11.25">
      <c r="B138" s="174" t="s">
        <v>349</v>
      </c>
      <c r="C138" s="175">
        <v>653</v>
      </c>
      <c r="D138" s="175">
        <v>443</v>
      </c>
      <c r="E138" s="164"/>
    </row>
    <row r="139" spans="2:5" ht="11.25">
      <c r="B139" s="213" t="s">
        <v>6</v>
      </c>
      <c r="C139" s="175">
        <v>0</v>
      </c>
      <c r="D139" s="175">
        <v>0</v>
      </c>
      <c r="E139" s="164"/>
    </row>
    <row r="140" spans="2:6" ht="11.25">
      <c r="B140" s="178" t="s">
        <v>525</v>
      </c>
      <c r="C140" s="179">
        <v>0</v>
      </c>
      <c r="D140" s="179">
        <v>0</v>
      </c>
      <c r="E140" s="164"/>
      <c r="F140" s="173" t="s">
        <v>581</v>
      </c>
    </row>
    <row r="141" spans="2:5" ht="11.25">
      <c r="B141" s="178" t="s">
        <v>335</v>
      </c>
      <c r="C141" s="179">
        <v>0</v>
      </c>
      <c r="D141" s="179">
        <v>0</v>
      </c>
      <c r="E141" s="164"/>
    </row>
    <row r="142" spans="2:5" ht="11.25">
      <c r="B142" s="178" t="s">
        <v>9</v>
      </c>
      <c r="C142" s="179">
        <f>C143+C147+C151</f>
        <v>0</v>
      </c>
      <c r="D142" s="179">
        <v>0</v>
      </c>
      <c r="E142" s="167"/>
    </row>
    <row r="143" spans="2:5" ht="12.75" customHeight="1" hidden="1">
      <c r="B143" s="174" t="s">
        <v>350</v>
      </c>
      <c r="C143" s="175">
        <f>SUM(C144:C145)</f>
        <v>0</v>
      </c>
      <c r="D143" s="175">
        <v>0</v>
      </c>
      <c r="E143" s="164"/>
    </row>
    <row r="144" spans="2:5" ht="12.75" customHeight="1" hidden="1">
      <c r="B144" s="213" t="s">
        <v>351</v>
      </c>
      <c r="C144" s="175"/>
      <c r="D144" s="175">
        <v>0</v>
      </c>
      <c r="E144" s="164"/>
    </row>
    <row r="145" spans="2:5" ht="12.75" customHeight="1" hidden="1">
      <c r="B145" s="213" t="s">
        <v>352</v>
      </c>
      <c r="C145" s="175"/>
      <c r="D145" s="175">
        <v>0</v>
      </c>
      <c r="E145" s="164"/>
    </row>
    <row r="146" spans="2:5" ht="12.75" customHeight="1" hidden="1">
      <c r="B146" s="213"/>
      <c r="C146" s="175"/>
      <c r="D146" s="175"/>
      <c r="E146" s="164"/>
    </row>
    <row r="147" spans="2:5" ht="12.75" customHeight="1" hidden="1">
      <c r="B147" s="174" t="s">
        <v>353</v>
      </c>
      <c r="C147" s="175">
        <f>SUM(C148:C149)</f>
        <v>0</v>
      </c>
      <c r="D147" s="175">
        <v>0</v>
      </c>
      <c r="E147" s="164"/>
    </row>
    <row r="148" spans="2:5" ht="12.75" customHeight="1" hidden="1">
      <c r="B148" s="213" t="s">
        <v>355</v>
      </c>
      <c r="C148" s="175"/>
      <c r="D148" s="175">
        <v>0</v>
      </c>
      <c r="E148" s="164"/>
    </row>
    <row r="149" spans="2:5" ht="12.75" customHeight="1" hidden="1">
      <c r="B149" s="213" t="s">
        <v>361</v>
      </c>
      <c r="C149" s="175"/>
      <c r="D149" s="175">
        <v>0</v>
      </c>
      <c r="E149" s="164"/>
    </row>
    <row r="150" spans="2:5" ht="12.75" customHeight="1" hidden="1">
      <c r="B150" s="213"/>
      <c r="C150" s="175"/>
      <c r="D150" s="175"/>
      <c r="E150" s="164"/>
    </row>
    <row r="151" spans="2:5" ht="11.25" hidden="1">
      <c r="B151" s="213" t="s">
        <v>466</v>
      </c>
      <c r="C151" s="175">
        <v>0</v>
      </c>
      <c r="D151" s="175">
        <v>0</v>
      </c>
      <c r="E151" s="164"/>
    </row>
    <row r="152" spans="2:5" ht="12.75" customHeight="1" hidden="1">
      <c r="B152" s="213"/>
      <c r="C152" s="175"/>
      <c r="D152" s="175"/>
      <c r="E152" s="164"/>
    </row>
    <row r="153" spans="2:5" ht="12.75" customHeight="1" hidden="1">
      <c r="B153" s="213"/>
      <c r="C153" s="175"/>
      <c r="D153" s="175"/>
      <c r="E153" s="164"/>
    </row>
    <row r="154" spans="2:5" ht="12.75" customHeight="1" hidden="1">
      <c r="B154" s="174"/>
      <c r="C154" s="175"/>
      <c r="D154" s="175"/>
      <c r="E154" s="164"/>
    </row>
    <row r="155" spans="2:5" ht="11.25">
      <c r="B155" s="178" t="s">
        <v>10</v>
      </c>
      <c r="C155" s="179">
        <f>C134+C140+C141+C142</f>
        <v>670</v>
      </c>
      <c r="D155" s="179">
        <f>D134+D140+D141+D142</f>
        <v>555</v>
      </c>
      <c r="E155" s="167"/>
    </row>
    <row r="156" spans="3:4" ht="11.25">
      <c r="C156" s="171" t="str">
        <f>IF(RZiS!F26='N.24'!C155,"ok.","Błąd o: "&amp;RZiS!F26-'N.24'!C155)</f>
        <v>Błąd o: -535</v>
      </c>
      <c r="D156" s="171" t="str">
        <f>IF(RZiS!G26='N.24'!D155,"ok.","Błąd o: "&amp;RZiS!G26-'N.24'!D155)</f>
        <v>Błąd o: 53</v>
      </c>
    </row>
    <row r="157" ht="11.25">
      <c r="B157" s="254"/>
    </row>
    <row r="158" ht="7.5" customHeight="1"/>
    <row r="159" spans="2:9" ht="22.5" customHeight="1">
      <c r="B159" s="491" t="s">
        <v>11</v>
      </c>
      <c r="C159" s="47" t="e">
        <f>CONCATENATE(#REF!," - ",#REF!)</f>
        <v>#REF!</v>
      </c>
      <c r="D159" s="47" t="e">
        <f>CONCATENATE(#REF!," - ",#REF!)</f>
        <v>#REF!</v>
      </c>
      <c r="E159" s="161"/>
      <c r="I159" s="263"/>
    </row>
    <row r="160" spans="2:5" ht="11.25" hidden="1">
      <c r="B160" s="492"/>
      <c r="C160" s="125" t="s">
        <v>277</v>
      </c>
      <c r="D160" s="125" t="s">
        <v>277</v>
      </c>
      <c r="E160" s="161"/>
    </row>
    <row r="161" spans="2:5" ht="11.25">
      <c r="B161" s="178" t="s">
        <v>12</v>
      </c>
      <c r="C161" s="179">
        <f>C162+C165</f>
        <v>2713</v>
      </c>
      <c r="D161" s="179">
        <f>D162+D165</f>
        <v>3494</v>
      </c>
      <c r="E161" s="161"/>
    </row>
    <row r="162" spans="2:9" ht="11.25">
      <c r="B162" s="174" t="s">
        <v>327</v>
      </c>
      <c r="C162" s="175">
        <v>1641</v>
      </c>
      <c r="D162" s="175">
        <v>1911</v>
      </c>
      <c r="E162" s="164"/>
      <c r="I162" s="172"/>
    </row>
    <row r="163" spans="2:5" ht="11.25">
      <c r="B163" s="213" t="s">
        <v>6</v>
      </c>
      <c r="C163" s="175">
        <v>178</v>
      </c>
      <c r="D163" s="175">
        <v>49</v>
      </c>
      <c r="E163" s="164"/>
    </row>
    <row r="164" spans="2:5" ht="12.75" customHeight="1" hidden="1">
      <c r="B164" s="213"/>
      <c r="C164" s="175"/>
      <c r="D164" s="175"/>
      <c r="E164" s="164"/>
    </row>
    <row r="165" spans="2:5" ht="11.25">
      <c r="B165" s="174" t="s">
        <v>349</v>
      </c>
      <c r="C165" s="175">
        <v>1072</v>
      </c>
      <c r="D165" s="175">
        <v>1583</v>
      </c>
      <c r="E165" s="164"/>
    </row>
    <row r="166" spans="2:5" ht="12.75" customHeight="1">
      <c r="B166" s="213" t="s">
        <v>6</v>
      </c>
      <c r="C166" s="175">
        <v>0</v>
      </c>
      <c r="D166" s="175">
        <v>0</v>
      </c>
      <c r="E166" s="164"/>
    </row>
    <row r="167" spans="2:5" ht="12.75" customHeight="1" hidden="1">
      <c r="B167" s="176" t="s">
        <v>524</v>
      </c>
      <c r="C167" s="177">
        <f>SUM(C168:C173)</f>
        <v>0</v>
      </c>
      <c r="D167" s="177">
        <f>SUM(D168:D173)</f>
        <v>0</v>
      </c>
      <c r="E167" s="164"/>
    </row>
    <row r="168" spans="2:6" ht="12.75" customHeight="1" hidden="1">
      <c r="B168" s="213" t="s">
        <v>578</v>
      </c>
      <c r="C168" s="175">
        <v>0</v>
      </c>
      <c r="D168" s="175">
        <v>0</v>
      </c>
      <c r="E168" s="164"/>
      <c r="F168" s="173" t="s">
        <v>581</v>
      </c>
    </row>
    <row r="169" spans="2:5" ht="12.75" customHeight="1" hidden="1">
      <c r="B169" s="213"/>
      <c r="C169" s="175"/>
      <c r="D169" s="175"/>
      <c r="E169" s="164"/>
    </row>
    <row r="170" spans="2:5" ht="12.75" customHeight="1" hidden="1">
      <c r="B170" s="213"/>
      <c r="C170" s="175"/>
      <c r="D170" s="175"/>
      <c r="E170" s="164"/>
    </row>
    <row r="171" spans="2:5" ht="12.75" customHeight="1" hidden="1">
      <c r="B171" s="213"/>
      <c r="C171" s="175"/>
      <c r="D171" s="175"/>
      <c r="E171" s="164"/>
    </row>
    <row r="172" spans="2:5" ht="12.75" customHeight="1" hidden="1">
      <c r="B172" s="213"/>
      <c r="C172" s="175"/>
      <c r="D172" s="175"/>
      <c r="E172" s="164"/>
    </row>
    <row r="173" spans="2:5" ht="12.75" customHeight="1" hidden="1">
      <c r="B173" s="213"/>
      <c r="C173" s="175"/>
      <c r="D173" s="175"/>
      <c r="E173" s="164"/>
    </row>
    <row r="174" spans="2:5" ht="11.25">
      <c r="B174" s="178" t="s">
        <v>525</v>
      </c>
      <c r="C174" s="179">
        <f>SUM(C175:C179)</f>
        <v>3</v>
      </c>
      <c r="D174" s="179">
        <f>SUM(D175:D179)</f>
        <v>6</v>
      </c>
      <c r="E174" s="164"/>
    </row>
    <row r="175" spans="2:5" ht="22.5">
      <c r="B175" s="213" t="s">
        <v>217</v>
      </c>
      <c r="C175" s="104">
        <v>3</v>
      </c>
      <c r="D175" s="104">
        <v>6</v>
      </c>
      <c r="E175" s="164"/>
    </row>
    <row r="176" spans="2:5" ht="11.25" hidden="1">
      <c r="B176" s="213" t="s">
        <v>210</v>
      </c>
      <c r="C176" s="175">
        <v>0</v>
      </c>
      <c r="D176" s="175">
        <v>0</v>
      </c>
      <c r="E176" s="164"/>
    </row>
    <row r="177" spans="2:5" ht="12.75" customHeight="1" hidden="1">
      <c r="B177" s="213" t="s">
        <v>211</v>
      </c>
      <c r="C177" s="175">
        <v>0</v>
      </c>
      <c r="D177" s="175">
        <v>0</v>
      </c>
      <c r="E177" s="164"/>
    </row>
    <row r="178" spans="2:5" ht="12.75" customHeight="1" hidden="1">
      <c r="B178" s="213" t="s">
        <v>216</v>
      </c>
      <c r="C178" s="175">
        <v>0</v>
      </c>
      <c r="D178" s="175">
        <v>0</v>
      </c>
      <c r="E178" s="164"/>
    </row>
    <row r="179" spans="2:5" ht="12.75" customHeight="1" hidden="1">
      <c r="B179" s="213" t="s">
        <v>492</v>
      </c>
      <c r="C179" s="175">
        <v>0</v>
      </c>
      <c r="D179" s="175">
        <v>0</v>
      </c>
      <c r="E179" s="164"/>
    </row>
    <row r="180" spans="2:20" ht="11.25">
      <c r="B180" s="178" t="s">
        <v>13</v>
      </c>
      <c r="C180" s="179">
        <f>SUM(C181:C196)</f>
        <v>1057</v>
      </c>
      <c r="D180" s="179">
        <f>SUM(D181:D196)</f>
        <v>2036</v>
      </c>
      <c r="E180" s="167"/>
      <c r="G180" s="172" t="s">
        <v>276</v>
      </c>
      <c r="H180" s="158" t="s">
        <v>623</v>
      </c>
      <c r="I180" s="170" t="s">
        <v>622</v>
      </c>
      <c r="J180" s="170" t="s">
        <v>507</v>
      </c>
      <c r="K180" s="170" t="s">
        <v>134</v>
      </c>
      <c r="L180" s="259" t="s">
        <v>736</v>
      </c>
      <c r="M180" s="259" t="s">
        <v>685</v>
      </c>
      <c r="N180" s="259" t="s">
        <v>749</v>
      </c>
      <c r="O180" s="259" t="s">
        <v>737</v>
      </c>
      <c r="P180" s="170" t="s">
        <v>382</v>
      </c>
      <c r="R180" s="259" t="s">
        <v>735</v>
      </c>
      <c r="S180" s="259" t="s">
        <v>750</v>
      </c>
      <c r="T180" s="259" t="s">
        <v>751</v>
      </c>
    </row>
    <row r="181" spans="2:8" ht="11.25">
      <c r="B181" s="213" t="s">
        <v>137</v>
      </c>
      <c r="C181" s="175">
        <v>1040</v>
      </c>
      <c r="D181" s="175">
        <v>1126</v>
      </c>
      <c r="E181" s="164"/>
      <c r="G181" s="172">
        <f>SUM(H181:T181)</f>
        <v>1126</v>
      </c>
      <c r="H181" s="158">
        <v>1126</v>
      </c>
    </row>
    <row r="182" spans="2:16" ht="11.25">
      <c r="B182" s="213" t="s">
        <v>740</v>
      </c>
      <c r="C182" s="175">
        <v>1925</v>
      </c>
      <c r="D182" s="175">
        <v>602</v>
      </c>
      <c r="E182" s="164"/>
      <c r="G182" s="172">
        <f>SUM(H182:T182)</f>
        <v>602</v>
      </c>
      <c r="H182" s="158"/>
      <c r="I182" s="170">
        <v>31</v>
      </c>
      <c r="O182" s="170">
        <f>135+321</f>
        <v>456</v>
      </c>
      <c r="P182" s="170">
        <v>115</v>
      </c>
    </row>
    <row r="183" spans="2:8" ht="12.75" customHeight="1">
      <c r="B183" s="213" t="s">
        <v>831</v>
      </c>
      <c r="C183" s="175">
        <v>133</v>
      </c>
      <c r="D183" s="175">
        <v>0</v>
      </c>
      <c r="E183" s="164"/>
      <c r="H183" s="158"/>
    </row>
    <row r="184" spans="2:8" ht="11.25" hidden="1">
      <c r="B184" s="174"/>
      <c r="C184" s="175"/>
      <c r="D184" s="175"/>
      <c r="E184" s="164"/>
      <c r="H184" s="158"/>
    </row>
    <row r="185" spans="2:8" ht="12.75" customHeight="1" hidden="1">
      <c r="B185" s="213"/>
      <c r="C185" s="175"/>
      <c r="D185" s="175"/>
      <c r="E185" s="164"/>
      <c r="H185" s="158"/>
    </row>
    <row r="186" spans="2:8" ht="12.75" customHeight="1" hidden="1">
      <c r="B186" s="213"/>
      <c r="C186" s="175"/>
      <c r="D186" s="175"/>
      <c r="E186" s="164"/>
      <c r="H186" s="158"/>
    </row>
    <row r="187" spans="2:8" ht="12.75" customHeight="1" hidden="1">
      <c r="B187" s="213"/>
      <c r="C187" s="175"/>
      <c r="D187" s="175"/>
      <c r="E187" s="164"/>
      <c r="H187" s="158"/>
    </row>
    <row r="188" spans="2:8" ht="12.75" customHeight="1" hidden="1">
      <c r="B188" s="174"/>
      <c r="C188" s="175"/>
      <c r="D188" s="175"/>
      <c r="E188" s="164"/>
      <c r="H188" s="158"/>
    </row>
    <row r="189" spans="2:8" ht="12.75" customHeight="1" hidden="1">
      <c r="B189" s="213"/>
      <c r="C189" s="175"/>
      <c r="D189" s="175"/>
      <c r="E189" s="164"/>
      <c r="H189" s="158"/>
    </row>
    <row r="190" spans="2:8" ht="12.75" customHeight="1" hidden="1">
      <c r="B190" s="213"/>
      <c r="C190" s="175"/>
      <c r="D190" s="175"/>
      <c r="E190" s="164"/>
      <c r="H190" s="158"/>
    </row>
    <row r="191" spans="2:8" ht="12.75" customHeight="1" hidden="1">
      <c r="B191" s="213"/>
      <c r="C191" s="175"/>
      <c r="D191" s="175"/>
      <c r="E191" s="164"/>
      <c r="H191" s="158"/>
    </row>
    <row r="192" spans="2:8" ht="12.75" customHeight="1" hidden="1">
      <c r="B192" s="213"/>
      <c r="C192" s="175"/>
      <c r="D192" s="175"/>
      <c r="E192" s="164"/>
      <c r="H192" s="158"/>
    </row>
    <row r="193" spans="2:8" ht="12.75" customHeight="1" hidden="1">
      <c r="B193" s="213"/>
      <c r="C193" s="175"/>
      <c r="D193" s="175"/>
      <c r="E193" s="164"/>
      <c r="H193" s="158"/>
    </row>
    <row r="194" spans="2:8" ht="12.75" customHeight="1" hidden="1">
      <c r="B194" s="213"/>
      <c r="C194" s="175"/>
      <c r="D194" s="175"/>
      <c r="E194" s="164"/>
      <c r="H194" s="158"/>
    </row>
    <row r="195" spans="2:8" ht="12.75" customHeight="1" hidden="1">
      <c r="B195" s="213"/>
      <c r="C195" s="175"/>
      <c r="D195" s="175"/>
      <c r="E195" s="164"/>
      <c r="H195" s="158"/>
    </row>
    <row r="196" spans="2:20" ht="11.25">
      <c r="B196" s="213" t="s">
        <v>361</v>
      </c>
      <c r="C196" s="175">
        <v>-2041</v>
      </c>
      <c r="D196" s="175">
        <v>308</v>
      </c>
      <c r="E196" s="164"/>
      <c r="G196" s="172">
        <f>SUM(H196:T196)</f>
        <v>308</v>
      </c>
      <c r="H196" s="158">
        <v>26</v>
      </c>
      <c r="I196" s="170">
        <v>31</v>
      </c>
      <c r="J196" s="170">
        <v>15</v>
      </c>
      <c r="K196" s="170">
        <v>11</v>
      </c>
      <c r="L196" s="259">
        <v>1</v>
      </c>
      <c r="M196" s="259">
        <v>42</v>
      </c>
      <c r="N196" s="259">
        <v>18</v>
      </c>
      <c r="O196" s="170">
        <f>572-112-321</f>
        <v>139</v>
      </c>
      <c r="S196" s="170">
        <f>-S197</f>
        <v>24</v>
      </c>
      <c r="T196" s="170">
        <v>1</v>
      </c>
    </row>
    <row r="197" spans="2:19" ht="12.75" customHeight="1" hidden="1">
      <c r="B197" s="213" t="s">
        <v>748</v>
      </c>
      <c r="C197" s="175"/>
      <c r="D197" s="175"/>
      <c r="E197" s="164"/>
      <c r="G197" s="172">
        <f>SUM(H197:T197)</f>
        <v>694</v>
      </c>
      <c r="H197" s="158">
        <v>341</v>
      </c>
      <c r="J197" s="170">
        <f>248+24</f>
        <v>272</v>
      </c>
      <c r="O197" s="170">
        <v>212</v>
      </c>
      <c r="R197" s="170">
        <v>-107</v>
      </c>
      <c r="S197" s="170">
        <v>-24</v>
      </c>
    </row>
    <row r="198" spans="2:8" ht="12.75" customHeight="1" hidden="1">
      <c r="B198" s="174" t="s">
        <v>362</v>
      </c>
      <c r="C198" s="175">
        <v>0</v>
      </c>
      <c r="D198" s="175">
        <v>0</v>
      </c>
      <c r="E198" s="164"/>
      <c r="G198" s="172">
        <f>SUM(H198:T198)</f>
        <v>0</v>
      </c>
      <c r="H198" s="158"/>
    </row>
    <row r="199" spans="2:20" ht="11.25">
      <c r="B199" s="178" t="s">
        <v>248</v>
      </c>
      <c r="C199" s="179">
        <f>C161+C167+C174+C180</f>
        <v>3773</v>
      </c>
      <c r="D199" s="179">
        <f>D161+D167+D174+D180</f>
        <v>5536</v>
      </c>
      <c r="E199" s="167"/>
      <c r="G199" s="172">
        <f>SUM(H199:T199)</f>
        <v>2730</v>
      </c>
      <c r="H199" s="158">
        <f aca="true" t="shared" si="0" ref="H199:T199">SUM(H181:H198)</f>
        <v>1493</v>
      </c>
      <c r="I199" s="158">
        <f t="shared" si="0"/>
        <v>62</v>
      </c>
      <c r="J199" s="158">
        <f t="shared" si="0"/>
        <v>287</v>
      </c>
      <c r="K199" s="158">
        <f t="shared" si="0"/>
        <v>11</v>
      </c>
      <c r="L199" s="158">
        <f t="shared" si="0"/>
        <v>1</v>
      </c>
      <c r="M199" s="158">
        <f t="shared" si="0"/>
        <v>42</v>
      </c>
      <c r="N199" s="158">
        <f t="shared" si="0"/>
        <v>18</v>
      </c>
      <c r="O199" s="158">
        <f t="shared" si="0"/>
        <v>807</v>
      </c>
      <c r="P199" s="158">
        <f t="shared" si="0"/>
        <v>115</v>
      </c>
      <c r="Q199" s="158">
        <f t="shared" si="0"/>
        <v>0</v>
      </c>
      <c r="R199" s="158">
        <f t="shared" si="0"/>
        <v>-107</v>
      </c>
      <c r="S199" s="158">
        <f t="shared" si="0"/>
        <v>0</v>
      </c>
      <c r="T199" s="158">
        <f t="shared" si="0"/>
        <v>1</v>
      </c>
    </row>
    <row r="200" spans="3:7" ht="11.25">
      <c r="C200" s="171" t="str">
        <f>IF(RZiS!F30=-'N.24'!C199,"ok.","Błąd o: "&amp;RZiS!F30+'N.24'!C199)</f>
        <v>Błąd o: -140</v>
      </c>
      <c r="D200" s="171" t="str">
        <f>IF(RZiS!G30=-'N.24'!D199,"ok.","Błąd o: "&amp;RZiS!G30+'N.24'!D199)</f>
        <v>Błąd o: 2256</v>
      </c>
      <c r="G200" s="261">
        <f>-RZiS!F34-G199</f>
        <v>-1673</v>
      </c>
    </row>
    <row r="201" spans="3:9" ht="11.25">
      <c r="C201" s="164">
        <f>C162+C165+C175+C182+C183+C181+C196-C199</f>
        <v>0</v>
      </c>
      <c r="D201" s="164">
        <f>D162+D165+D175+D182+D183+D181+D196-D199</f>
        <v>0</v>
      </c>
      <c r="I201" s="264"/>
    </row>
    <row r="202" spans="2:4" ht="11.25">
      <c r="B202" s="484" t="s">
        <v>32</v>
      </c>
      <c r="C202" s="124" t="e">
        <f>CONCATENATE(#REF!," - ",#REF!)</f>
        <v>#REF!</v>
      </c>
      <c r="D202" s="124" t="e">
        <f>CONCATENATE(#REF!," - ",#REF!)</f>
        <v>#REF!</v>
      </c>
    </row>
    <row r="203" spans="2:4" ht="12.75" customHeight="1" hidden="1">
      <c r="B203" s="485"/>
      <c r="C203" s="125" t="s">
        <v>277</v>
      </c>
      <c r="D203" s="125" t="s">
        <v>277</v>
      </c>
    </row>
    <row r="204" spans="2:4" ht="6" customHeight="1">
      <c r="B204" s="176"/>
      <c r="C204" s="177"/>
      <c r="D204" s="177"/>
    </row>
    <row r="205" spans="2:9" ht="11.25">
      <c r="B205" s="174" t="s">
        <v>33</v>
      </c>
      <c r="C205" s="175" t="e">
        <f>#REF!+#REF!</f>
        <v>#REF!</v>
      </c>
      <c r="D205" s="175" t="e">
        <f>#REF!+#REF!-526</f>
        <v>#REF!</v>
      </c>
      <c r="F205" s="164" t="e">
        <f>#REF!-C205</f>
        <v>#REF!</v>
      </c>
      <c r="G205" s="229" t="e">
        <f>#REF!+#REF!-'N.24'!D205</f>
        <v>#REF!</v>
      </c>
      <c r="I205" s="172"/>
    </row>
    <row r="206" spans="2:7" ht="11.25" hidden="1">
      <c r="B206" s="174" t="s">
        <v>418</v>
      </c>
      <c r="C206" s="175"/>
      <c r="D206" s="175">
        <f>427*0</f>
        <v>0</v>
      </c>
      <c r="F206" s="229"/>
      <c r="G206" s="229"/>
    </row>
    <row r="207" spans="2:7" ht="22.5" hidden="1">
      <c r="B207" s="174" t="s">
        <v>419</v>
      </c>
      <c r="C207" s="104">
        <v>0</v>
      </c>
      <c r="D207" s="104">
        <v>0</v>
      </c>
      <c r="F207" s="229"/>
      <c r="G207" s="229"/>
    </row>
    <row r="208" spans="2:7" ht="22.5" hidden="1">
      <c r="B208" s="174" t="s">
        <v>420</v>
      </c>
      <c r="C208" s="104"/>
      <c r="D208" s="104">
        <v>0</v>
      </c>
      <c r="F208" s="229"/>
      <c r="G208" s="229"/>
    </row>
    <row r="209" spans="2:7" ht="11.25" hidden="1">
      <c r="B209" s="174"/>
      <c r="C209" s="175"/>
      <c r="D209" s="175"/>
      <c r="F209" s="229"/>
      <c r="G209" s="229"/>
    </row>
    <row r="210" spans="2:7" ht="11.25" hidden="1">
      <c r="B210" s="213"/>
      <c r="C210" s="175"/>
      <c r="D210" s="175"/>
      <c r="F210" s="229"/>
      <c r="G210" s="229"/>
    </row>
    <row r="211" spans="2:7" ht="11.25" hidden="1">
      <c r="B211" s="176"/>
      <c r="C211" s="177"/>
      <c r="D211" s="177"/>
      <c r="F211" s="229"/>
      <c r="G211" s="229"/>
    </row>
    <row r="212" spans="2:7" ht="11.25">
      <c r="B212" s="178" t="s">
        <v>421</v>
      </c>
      <c r="C212" s="179" t="e">
        <f>SUM(C205:C211)</f>
        <v>#REF!</v>
      </c>
      <c r="D212" s="179" t="e">
        <f>SUM(D205:D211)</f>
        <v>#REF!</v>
      </c>
      <c r="F212" s="229"/>
      <c r="G212" s="229"/>
    </row>
    <row r="213" spans="2:7" ht="6" customHeight="1">
      <c r="B213" s="176"/>
      <c r="C213" s="175"/>
      <c r="D213" s="175"/>
      <c r="F213" s="229"/>
      <c r="G213" s="229"/>
    </row>
    <row r="214" spans="2:7" ht="11.25">
      <c r="B214" s="174" t="s">
        <v>34</v>
      </c>
      <c r="C214" s="175" t="e">
        <f>#REF!+#REF!</f>
        <v>#REF!</v>
      </c>
      <c r="D214" s="175">
        <v>-1100</v>
      </c>
      <c r="F214" s="229" t="e">
        <f>#REF!-'N.24'!C214</f>
        <v>#REF!</v>
      </c>
      <c r="G214" s="229" t="e">
        <f>#REF!-'N.24'!D214</f>
        <v>#REF!</v>
      </c>
    </row>
    <row r="215" spans="2:7" ht="11.25" hidden="1" outlineLevel="1">
      <c r="B215" s="385" t="s">
        <v>422</v>
      </c>
      <c r="C215" s="175"/>
      <c r="D215" s="175">
        <f>-186*0</f>
        <v>0</v>
      </c>
      <c r="F215" s="229"/>
      <c r="G215" s="229"/>
    </row>
    <row r="216" spans="2:9" ht="22.5" hidden="1" outlineLevel="1">
      <c r="B216" s="385" t="s">
        <v>423</v>
      </c>
      <c r="C216" s="104">
        <v>0</v>
      </c>
      <c r="D216" s="104">
        <f>(-224-12662)*0</f>
        <v>0</v>
      </c>
      <c r="F216" s="170"/>
      <c r="I216" s="172"/>
    </row>
    <row r="217" spans="2:6" ht="22.5" hidden="1" outlineLevel="1">
      <c r="B217" s="385" t="s">
        <v>424</v>
      </c>
      <c r="C217" s="104"/>
      <c r="D217" s="104">
        <f>-12662*0</f>
        <v>0</v>
      </c>
      <c r="F217" s="170"/>
    </row>
    <row r="218" spans="2:4" ht="11.25" hidden="1" outlineLevel="1">
      <c r="B218" s="385"/>
      <c r="C218" s="175"/>
      <c r="D218" s="175"/>
    </row>
    <row r="219" spans="2:4" ht="22.5" collapsed="1">
      <c r="B219" s="213" t="s">
        <v>815</v>
      </c>
      <c r="C219" s="104">
        <v>0</v>
      </c>
      <c r="D219" s="104">
        <v>0</v>
      </c>
    </row>
    <row r="220" spans="2:4" ht="11.25" hidden="1" outlineLevel="1">
      <c r="B220" s="260"/>
      <c r="C220" s="175"/>
      <c r="D220" s="175"/>
    </row>
    <row r="221" spans="2:4" ht="11.25" collapsed="1">
      <c r="B221" s="178" t="s">
        <v>425</v>
      </c>
      <c r="C221" s="179" t="e">
        <f>SUM(C214:C220)</f>
        <v>#REF!</v>
      </c>
      <c r="D221" s="179">
        <f>SUM(D214:D220)</f>
        <v>-1100</v>
      </c>
    </row>
    <row r="222" spans="2:4" ht="6" customHeight="1">
      <c r="B222" s="213"/>
      <c r="C222" s="175"/>
      <c r="D222" s="175"/>
    </row>
    <row r="223" spans="2:4" ht="22.5">
      <c r="B223" s="178" t="s">
        <v>499</v>
      </c>
      <c r="C223" s="107" t="e">
        <f>C212+C221</f>
        <v>#REF!</v>
      </c>
      <c r="D223" s="107" t="e">
        <f>D212+D221</f>
        <v>#REF!</v>
      </c>
    </row>
    <row r="224" spans="3:4" ht="11.25">
      <c r="C224" s="171" t="e">
        <f>IF(RZiS!F16='N.24'!C223,"ok.","Błąd o: "&amp;RZiS!F16-'N.24'!C223)</f>
        <v>#REF!</v>
      </c>
      <c r="D224" s="171" t="e">
        <f>IF(RZiS!G16='N.24'!D223,"ok.","Błąd o: "&amp;RZiS!G16-'N.24'!D223)</f>
        <v>#REF!</v>
      </c>
    </row>
    <row r="226" ht="11.25">
      <c r="D226" s="169"/>
    </row>
  </sheetData>
  <sheetProtection formatRows="0"/>
  <mergeCells count="5">
    <mergeCell ref="B202:B203"/>
    <mergeCell ref="B159:B160"/>
    <mergeCell ref="B1:D1"/>
    <mergeCell ref="B132:B133"/>
    <mergeCell ref="B5:B6"/>
  </mergeCells>
  <conditionalFormatting sqref="F206:G215 G205">
    <cfRule type="cellIs" priority="1" dxfId="6" operator="notEqual" stopIfTrue="1">
      <formula>0</formula>
    </cfRule>
  </conditionalFormatting>
  <conditionalFormatting sqref="C93:D93 C129:D129 C156:D156 C200:D200 C224:D224">
    <cfRule type="cellIs" priority="2" dxfId="2" operator="notEqual" stopIfTrue="1">
      <formula>"ok."</formula>
    </cfRule>
  </conditionalFormatting>
  <printOptions/>
  <pageMargins left="0.75" right="0.75" top="0.57" bottom="1" header="0.5" footer="0.5"/>
  <pageSetup fitToHeight="1" fitToWidth="1" horizontalDpi="600" verticalDpi="600" orientation="portrait" paperSize="9" scale="76" r:id="rId1"/>
  <headerFooter alignWithMargins="0">
    <oddFooter>&amp;C&amp;7Informacja dodatkowa oraz noty objaśniające stanowią integralną część sprawozdania finansowego.&amp;R&amp;P</oddFooter>
  </headerFooter>
  <rowBreaks count="2" manualBreakCount="2">
    <brk id="27" max="4" man="1"/>
    <brk id="129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Arkusz43">
    <pageSetUpPr fitToPage="1"/>
  </sheetPr>
  <dimension ref="B3:I86"/>
  <sheetViews>
    <sheetView view="pageBreakPreview" zoomScaleSheetLayoutView="100" zoomScalePageLayoutView="0" workbookViewId="0" topLeftCell="A1">
      <selection activeCell="G42" sqref="G42"/>
    </sheetView>
  </sheetViews>
  <sheetFormatPr defaultColWidth="9.140625" defaultRowHeight="12.75" outlineLevelRow="1"/>
  <cols>
    <col min="1" max="1" width="4.00390625" style="158" customWidth="1"/>
    <col min="2" max="2" width="58.8515625" style="159" customWidth="1"/>
    <col min="3" max="4" width="11.7109375" style="158" customWidth="1"/>
    <col min="5" max="5" width="4.57421875" style="158" customWidth="1"/>
    <col min="6" max="6" width="9.7109375" style="158" bestFit="1" customWidth="1"/>
    <col min="7" max="16384" width="9.140625" style="170" customWidth="1"/>
  </cols>
  <sheetData>
    <row r="3" spans="2:5" ht="22.5" customHeight="1">
      <c r="B3" s="491" t="s">
        <v>22</v>
      </c>
      <c r="C3" s="47" t="e">
        <f>CONCATENATE(#REF!," - ",#REF!)</f>
        <v>#REF!</v>
      </c>
      <c r="D3" s="47" t="e">
        <f>CONCATENATE(#REF!," - ",#REF!)</f>
        <v>#REF!</v>
      </c>
      <c r="E3" s="161"/>
    </row>
    <row r="4" spans="2:5" ht="11.25" hidden="1">
      <c r="B4" s="492"/>
      <c r="C4" s="125" t="s">
        <v>277</v>
      </c>
      <c r="D4" s="125" t="s">
        <v>277</v>
      </c>
      <c r="E4" s="161"/>
    </row>
    <row r="5" spans="2:5" ht="11.25">
      <c r="B5" s="174" t="s">
        <v>14</v>
      </c>
      <c r="C5" s="175">
        <v>-292</v>
      </c>
      <c r="D5" s="175">
        <v>-177</v>
      </c>
      <c r="E5" s="164"/>
    </row>
    <row r="6" spans="2:5" ht="11.25">
      <c r="B6" s="174" t="s">
        <v>15</v>
      </c>
      <c r="C6" s="175">
        <v>0</v>
      </c>
      <c r="D6" s="175">
        <v>0</v>
      </c>
      <c r="E6" s="164"/>
    </row>
    <row r="7" spans="2:5" ht="11.25">
      <c r="B7" s="178" t="s">
        <v>16</v>
      </c>
      <c r="C7" s="179">
        <f>SUM(C5:C6)</f>
        <v>-292</v>
      </c>
      <c r="D7" s="179">
        <f>SUM(D5:D6)</f>
        <v>-177</v>
      </c>
      <c r="E7" s="164"/>
    </row>
    <row r="8" spans="2:5" ht="11.25">
      <c r="B8" s="174" t="s">
        <v>17</v>
      </c>
      <c r="C8" s="175">
        <v>1757</v>
      </c>
      <c r="D8" s="175">
        <v>3928</v>
      </c>
      <c r="E8" s="164"/>
    </row>
    <row r="9" spans="2:5" ht="11.25">
      <c r="B9" s="174" t="s">
        <v>19</v>
      </c>
      <c r="C9" s="175">
        <v>0</v>
      </c>
      <c r="D9" s="175">
        <v>0</v>
      </c>
      <c r="E9" s="164"/>
    </row>
    <row r="10" spans="2:5" ht="11.25">
      <c r="B10" s="178" t="s">
        <v>20</v>
      </c>
      <c r="C10" s="179">
        <f>SUM(C8:C9)</f>
        <v>1757</v>
      </c>
      <c r="D10" s="179">
        <f>SUM(D8:D9)</f>
        <v>3928</v>
      </c>
      <c r="E10" s="164"/>
    </row>
    <row r="11" spans="2:5" ht="11.25">
      <c r="B11" s="178" t="s">
        <v>21</v>
      </c>
      <c r="C11" s="179">
        <f>C7+C10</f>
        <v>1465</v>
      </c>
      <c r="D11" s="179">
        <f>D7+D10</f>
        <v>3751</v>
      </c>
      <c r="E11" s="167"/>
    </row>
    <row r="12" spans="3:4" ht="11.25">
      <c r="C12" s="266" t="str">
        <f>IF(RZiS!F37-'N.25'!C11=0,"ok.",RZiS!F37-'N.25'!C11)</f>
        <v>ok.</v>
      </c>
      <c r="D12" s="266">
        <f>IF(RZiS!G37-'N.25'!D11=0,"ok.",RZiS!G37-'N.25'!D11)</f>
        <v>-3546</v>
      </c>
    </row>
    <row r="14" spans="2:5" ht="22.5" customHeight="1">
      <c r="B14" s="491" t="s">
        <v>23</v>
      </c>
      <c r="C14" s="47" t="e">
        <f>CONCATENATE(#REF!," - ",#REF!)</f>
        <v>#REF!</v>
      </c>
      <c r="D14" s="47" t="e">
        <f>CONCATENATE(#REF!," - ",#REF!)</f>
        <v>#REF!</v>
      </c>
      <c r="E14" s="161"/>
    </row>
    <row r="15" spans="2:5" ht="11.25" customHeight="1" hidden="1">
      <c r="B15" s="492"/>
      <c r="C15" s="125" t="s">
        <v>277</v>
      </c>
      <c r="D15" s="125" t="s">
        <v>277</v>
      </c>
      <c r="E15" s="161"/>
    </row>
    <row r="16" spans="2:7" ht="11.25">
      <c r="B16" s="178" t="s">
        <v>402</v>
      </c>
      <c r="C16" s="179">
        <f>RZiS!F36</f>
        <v>1274</v>
      </c>
      <c r="D16" s="179">
        <v>6209</v>
      </c>
      <c r="E16" s="164"/>
      <c r="F16" s="195" t="str">
        <f>IF(RZiS!F36=C16,"ok.",RZiS!F4-C16)</f>
        <v>ok.</v>
      </c>
      <c r="G16" s="195">
        <f>IF(RZiS!G36=D16,"ok.",RZiS!G36-D16)</f>
        <v>-8012</v>
      </c>
    </row>
    <row r="17" spans="2:9" ht="11.25">
      <c r="B17" s="119" t="s">
        <v>24</v>
      </c>
      <c r="C17" s="104">
        <v>252</v>
      </c>
      <c r="D17" s="104">
        <v>-1179</v>
      </c>
      <c r="E17" s="164"/>
      <c r="F17" s="267">
        <f>-C17/C16</f>
        <v>-0.1978021978021978</v>
      </c>
      <c r="G17" s="267">
        <f>-D17/D16</f>
        <v>0.18988564986310194</v>
      </c>
      <c r="I17" s="170" t="b">
        <v>1</v>
      </c>
    </row>
    <row r="18" spans="2:9" ht="11.25">
      <c r="B18" s="119" t="s">
        <v>25</v>
      </c>
      <c r="C18" s="104">
        <v>1450</v>
      </c>
      <c r="D18" s="104">
        <v>0</v>
      </c>
      <c r="E18" s="247"/>
      <c r="I18" s="170" t="b">
        <v>1</v>
      </c>
    </row>
    <row r="19" spans="2:9" ht="11.25">
      <c r="B19" s="119" t="s">
        <v>26</v>
      </c>
      <c r="C19" s="104">
        <v>-1543</v>
      </c>
      <c r="D19" s="104">
        <v>-99</v>
      </c>
      <c r="E19" s="164"/>
      <c r="I19" s="170" t="b">
        <v>1</v>
      </c>
    </row>
    <row r="20" spans="2:9" ht="25.5" customHeight="1">
      <c r="B20" s="119" t="s">
        <v>309</v>
      </c>
      <c r="C20" s="104">
        <v>-1359</v>
      </c>
      <c r="D20" s="104">
        <v>0</v>
      </c>
      <c r="E20" s="164"/>
      <c r="I20" s="170" t="b">
        <v>1</v>
      </c>
    </row>
    <row r="21" spans="2:9" ht="11.25" hidden="1" outlineLevel="1">
      <c r="B21" s="119" t="s">
        <v>347</v>
      </c>
      <c r="C21" s="104">
        <v>0</v>
      </c>
      <c r="D21" s="104">
        <v>0</v>
      </c>
      <c r="E21" s="164"/>
      <c r="I21" s="170" t="b">
        <v>1</v>
      </c>
    </row>
    <row r="22" spans="2:9" ht="22.5" collapsed="1">
      <c r="B22" s="119" t="s">
        <v>35</v>
      </c>
      <c r="C22" s="104">
        <v>-2229</v>
      </c>
      <c r="D22" s="104">
        <v>-49</v>
      </c>
      <c r="E22" s="164"/>
      <c r="I22" s="170" t="b">
        <v>1</v>
      </c>
    </row>
    <row r="23" spans="2:9" ht="12.75" customHeight="1" hidden="1" outlineLevel="1">
      <c r="B23" s="400" t="s">
        <v>39</v>
      </c>
      <c r="C23" s="104">
        <v>0</v>
      </c>
      <c r="D23" s="104">
        <v>0</v>
      </c>
      <c r="E23" s="164"/>
      <c r="I23" s="170" t="b">
        <v>1</v>
      </c>
    </row>
    <row r="24" spans="2:9" ht="11.25" hidden="1" outlineLevel="1">
      <c r="B24" s="400"/>
      <c r="C24" s="113">
        <v>0</v>
      </c>
      <c r="D24" s="113">
        <v>0</v>
      </c>
      <c r="E24" s="164"/>
      <c r="I24" s="170" t="b">
        <v>0</v>
      </c>
    </row>
    <row r="25" spans="2:9" ht="11.25" collapsed="1">
      <c r="B25" s="399" t="s">
        <v>626</v>
      </c>
      <c r="C25" s="104">
        <v>244</v>
      </c>
      <c r="D25" s="104">
        <v>0</v>
      </c>
      <c r="E25" s="164"/>
      <c r="I25" s="170" t="b">
        <v>1</v>
      </c>
    </row>
    <row r="26" spans="2:9" ht="11.25">
      <c r="B26" s="119" t="s">
        <v>785</v>
      </c>
      <c r="C26" s="104">
        <v>13</v>
      </c>
      <c r="D26" s="104">
        <v>290</v>
      </c>
      <c r="E26" s="164"/>
      <c r="I26" s="170" t="b">
        <v>1</v>
      </c>
    </row>
    <row r="27" spans="2:9" ht="11.25">
      <c r="B27" s="402" t="s">
        <v>850</v>
      </c>
      <c r="C27" s="104">
        <v>-487</v>
      </c>
      <c r="D27" s="104">
        <v>456</v>
      </c>
      <c r="E27" s="164"/>
      <c r="I27" s="170" t="b">
        <v>1</v>
      </c>
    </row>
    <row r="28" spans="2:9" ht="11.25" hidden="1" outlineLevel="1">
      <c r="B28" s="400"/>
      <c r="C28" s="113">
        <v>0</v>
      </c>
      <c r="D28" s="113">
        <v>0</v>
      </c>
      <c r="E28" s="164"/>
      <c r="I28" s="170" t="b">
        <v>0</v>
      </c>
    </row>
    <row r="29" spans="2:9" ht="11.25" hidden="1" outlineLevel="1">
      <c r="B29" s="400" t="s">
        <v>625</v>
      </c>
      <c r="C29" s="104">
        <v>0</v>
      </c>
      <c r="D29" s="104">
        <v>0</v>
      </c>
      <c r="E29" s="164"/>
      <c r="I29" s="170" t="b">
        <v>1</v>
      </c>
    </row>
    <row r="30" spans="2:9" ht="11.25" collapsed="1">
      <c r="B30" s="399" t="s">
        <v>627</v>
      </c>
      <c r="C30" s="104">
        <v>5350</v>
      </c>
      <c r="D30" s="104">
        <v>150</v>
      </c>
      <c r="E30" s="164"/>
      <c r="I30" s="170" t="b">
        <v>1</v>
      </c>
    </row>
    <row r="31" spans="2:9" ht="11.25">
      <c r="B31" s="399" t="s">
        <v>741</v>
      </c>
      <c r="C31" s="104">
        <v>0</v>
      </c>
      <c r="D31" s="104">
        <v>-25</v>
      </c>
      <c r="E31" s="164"/>
      <c r="I31" s="170" t="b">
        <v>1</v>
      </c>
    </row>
    <row r="32" spans="2:9" ht="11.25">
      <c r="B32" s="399" t="s">
        <v>784</v>
      </c>
      <c r="C32" s="104">
        <v>3678</v>
      </c>
      <c r="D32" s="104">
        <v>3762</v>
      </c>
      <c r="E32" s="164"/>
      <c r="I32" s="170" t="b">
        <v>1</v>
      </c>
    </row>
    <row r="33" spans="2:9" ht="11.25" hidden="1" outlineLevel="1">
      <c r="B33" s="400"/>
      <c r="C33" s="104">
        <v>0</v>
      </c>
      <c r="D33" s="104">
        <v>0</v>
      </c>
      <c r="E33" s="164"/>
      <c r="I33" s="170" t="b">
        <v>1</v>
      </c>
    </row>
    <row r="34" spans="2:9" ht="11.25" hidden="1" outlineLevel="1">
      <c r="B34" s="400"/>
      <c r="C34" s="104">
        <v>0</v>
      </c>
      <c r="D34" s="104">
        <v>0</v>
      </c>
      <c r="E34" s="164"/>
      <c r="I34" s="170" t="b">
        <v>1</v>
      </c>
    </row>
    <row r="35" spans="2:9" ht="11.25" hidden="1" outlineLevel="1">
      <c r="B35" s="400"/>
      <c r="C35" s="104">
        <v>0</v>
      </c>
      <c r="D35" s="104">
        <v>0</v>
      </c>
      <c r="E35" s="164"/>
      <c r="I35" s="170" t="b">
        <v>1</v>
      </c>
    </row>
    <row r="36" spans="2:9" ht="11.25" hidden="1" outlineLevel="1">
      <c r="B36" s="400"/>
      <c r="C36" s="104">
        <v>0</v>
      </c>
      <c r="D36" s="104">
        <v>0</v>
      </c>
      <c r="E36" s="164"/>
      <c r="I36" s="170" t="b">
        <v>1</v>
      </c>
    </row>
    <row r="37" spans="2:9" ht="11.25" hidden="1" outlineLevel="1">
      <c r="B37" s="400"/>
      <c r="C37" s="104">
        <v>0</v>
      </c>
      <c r="D37" s="104">
        <v>0</v>
      </c>
      <c r="E37" s="164"/>
      <c r="I37" s="170" t="b">
        <v>1</v>
      </c>
    </row>
    <row r="38" spans="2:9" ht="11.25" hidden="1" outlineLevel="1">
      <c r="B38" s="400"/>
      <c r="C38" s="104">
        <v>0</v>
      </c>
      <c r="D38" s="104">
        <v>0</v>
      </c>
      <c r="E38" s="164"/>
      <c r="I38" s="170" t="b">
        <v>1</v>
      </c>
    </row>
    <row r="39" spans="2:9" ht="11.25" hidden="1" outlineLevel="1">
      <c r="B39" s="400"/>
      <c r="C39" s="104">
        <v>0</v>
      </c>
      <c r="D39" s="104">
        <v>0</v>
      </c>
      <c r="E39" s="164"/>
      <c r="I39" s="170" t="b">
        <v>1</v>
      </c>
    </row>
    <row r="40" spans="2:9" ht="11.25" hidden="1" outlineLevel="1">
      <c r="B40" s="400"/>
      <c r="C40" s="104">
        <v>0</v>
      </c>
      <c r="D40" s="104">
        <v>0</v>
      </c>
      <c r="E40" s="164"/>
      <c r="I40" s="170" t="b">
        <v>1</v>
      </c>
    </row>
    <row r="41" spans="2:9" ht="11.25" hidden="1" outlineLevel="1">
      <c r="B41" s="400"/>
      <c r="C41" s="104">
        <v>0</v>
      </c>
      <c r="D41" s="104">
        <v>0</v>
      </c>
      <c r="E41" s="164"/>
      <c r="I41" s="170" t="b">
        <v>1</v>
      </c>
    </row>
    <row r="42" spans="2:9" ht="11.25" collapsed="1">
      <c r="B42" s="399" t="s">
        <v>398</v>
      </c>
      <c r="C42" s="104">
        <v>-126</v>
      </c>
      <c r="D42" s="104">
        <v>445</v>
      </c>
      <c r="E42" s="164"/>
      <c r="F42" s="164"/>
      <c r="I42" s="170" t="b">
        <v>1</v>
      </c>
    </row>
    <row r="43" spans="2:6" ht="11.25">
      <c r="B43" s="178" t="s">
        <v>40</v>
      </c>
      <c r="C43" s="179">
        <f>SUM(C17:C42)</f>
        <v>5243</v>
      </c>
      <c r="D43" s="179">
        <f>SUM(D17:D42)</f>
        <v>3751</v>
      </c>
      <c r="E43" s="164"/>
      <c r="F43" s="164"/>
    </row>
    <row r="44" spans="3:4" ht="11.25">
      <c r="C44" s="266">
        <f>IF(RZiS!F37-'N.25'!C43=0,"ok.",RZiS!F37-'N.25'!C43)</f>
        <v>-3778</v>
      </c>
      <c r="D44" s="266">
        <f>IF(RZiS!G37-'N.25'!D43=0,"ok.",RZiS!G37-'N.25'!D43)</f>
        <v>-3546</v>
      </c>
    </row>
    <row r="45" spans="3:4" ht="11.25">
      <c r="C45" s="164">
        <f>SUM(C17,C18,C19,C20,C22,C25,C26,C27,C30,C31,C32,C42)-C43</f>
        <v>0</v>
      </c>
      <c r="D45" s="164">
        <f>SUM(D17,D18,D19,D20,D22,D25,D26,D27,D30,D31,D32,D42)-D43</f>
        <v>0</v>
      </c>
    </row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customHeight="1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2" spans="2:4" ht="11.25">
      <c r="B72" s="126" t="s">
        <v>218</v>
      </c>
      <c r="C72" s="47" t="e">
        <f>CONCATENATE(#REF!," - ",#REF!)</f>
        <v>#REF!</v>
      </c>
      <c r="D72" s="47" t="e">
        <f>CONCATENATE(#REF!," - ",#REF!)</f>
        <v>#REF!</v>
      </c>
    </row>
    <row r="73" spans="2:6" ht="11.25">
      <c r="B73" s="174" t="s">
        <v>220</v>
      </c>
      <c r="C73" s="175">
        <f>RZiS!F46</f>
        <v>2739</v>
      </c>
      <c r="D73" s="175">
        <v>9960</v>
      </c>
      <c r="F73" s="256" t="s">
        <v>813</v>
      </c>
    </row>
    <row r="74" spans="2:4" ht="11.25">
      <c r="B74" s="174" t="s">
        <v>848</v>
      </c>
      <c r="C74" s="175" t="e">
        <f>#REF!</f>
        <v>#REF!</v>
      </c>
      <c r="D74" s="175">
        <v>62440227</v>
      </c>
    </row>
    <row r="75" spans="2:4" ht="11.25">
      <c r="B75" s="178" t="s">
        <v>219</v>
      </c>
      <c r="C75" s="384" t="e">
        <f>C73*1000/C74</f>
        <v>#REF!</v>
      </c>
      <c r="D75" s="384">
        <v>0.15951255270100156</v>
      </c>
    </row>
    <row r="78" ht="11.25">
      <c r="D78" s="169"/>
    </row>
    <row r="81" ht="11.25">
      <c r="B81" s="399" t="s">
        <v>626</v>
      </c>
    </row>
    <row r="82" ht="11.25">
      <c r="B82" s="399" t="s">
        <v>627</v>
      </c>
    </row>
    <row r="83" ht="11.25">
      <c r="B83" s="399" t="s">
        <v>212</v>
      </c>
    </row>
    <row r="84" ht="11.25">
      <c r="B84" s="399" t="s">
        <v>741</v>
      </c>
    </row>
    <row r="85" ht="11.25">
      <c r="B85" s="399" t="s">
        <v>784</v>
      </c>
    </row>
    <row r="86" ht="11.25">
      <c r="B86" s="399" t="s">
        <v>398</v>
      </c>
    </row>
  </sheetData>
  <sheetProtection formatRows="0"/>
  <mergeCells count="2">
    <mergeCell ref="B14:B15"/>
    <mergeCell ref="B3:B4"/>
  </mergeCells>
  <conditionalFormatting sqref="C12:D12 C44:D44">
    <cfRule type="cellIs" priority="1" dxfId="4" operator="notEqual" stopIfTrue="1">
      <formula>"ok."</formula>
    </cfRule>
  </conditionalFormatting>
  <printOptions/>
  <pageMargins left="0.75" right="0.75" top="0.57" bottom="1" header="0.5" footer="0.5"/>
  <pageSetup fitToHeight="1" fitToWidth="1" horizontalDpi="600" verticalDpi="600" orientation="portrait" paperSize="9" scale="96" r:id="rId1"/>
  <headerFooter alignWithMargins="0">
    <oddFooter>&amp;C&amp;7Informacja dodatkowa oraz noty objaśniające stanowią integralną część sprawozdania finansowego.&amp;R&amp;P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Arkusz45">
    <pageSetUpPr fitToPage="1"/>
  </sheetPr>
  <dimension ref="B3:J51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5.28125" style="158" customWidth="1"/>
    <col min="2" max="2" width="58.8515625" style="159" customWidth="1"/>
    <col min="3" max="4" width="11.7109375" style="158" customWidth="1"/>
    <col min="5" max="5" width="4.57421875" style="158" customWidth="1"/>
    <col min="6" max="6" width="9.7109375" style="158" bestFit="1" customWidth="1"/>
    <col min="7" max="7" width="9.140625" style="158" customWidth="1"/>
    <col min="8" max="8" width="9.28125" style="158" bestFit="1" customWidth="1"/>
    <col min="9" max="16384" width="9.140625" style="170" customWidth="1"/>
  </cols>
  <sheetData>
    <row r="1" ht="11.25"/>
    <row r="2" ht="11.25"/>
    <row r="3" spans="2:5" ht="33.75" customHeight="1">
      <c r="B3" s="122" t="e">
        <f>CONCATENATE("Rok ",#REF!)</f>
        <v>#REF!</v>
      </c>
      <c r="C3" s="276" t="s">
        <v>593</v>
      </c>
      <c r="D3" s="276" t="s">
        <v>594</v>
      </c>
      <c r="E3" s="273"/>
    </row>
    <row r="4" spans="2:8" ht="11.25">
      <c r="B4" s="174" t="s">
        <v>583</v>
      </c>
      <c r="C4" s="277" t="e">
        <v>#REF!</v>
      </c>
      <c r="D4" s="277">
        <v>0</v>
      </c>
      <c r="E4" s="268"/>
      <c r="H4" s="158" t="b">
        <v>1</v>
      </c>
    </row>
    <row r="5" spans="2:8" ht="11.25">
      <c r="B5" s="174" t="s">
        <v>584</v>
      </c>
      <c r="C5" s="277">
        <v>0</v>
      </c>
      <c r="D5" s="277">
        <v>0</v>
      </c>
      <c r="E5" s="269"/>
      <c r="H5" s="158" t="b">
        <v>1</v>
      </c>
    </row>
    <row r="6" spans="2:8" ht="11.25">
      <c r="B6" s="174" t="s">
        <v>585</v>
      </c>
      <c r="C6" s="277">
        <v>0</v>
      </c>
      <c r="D6" s="277">
        <v>2253</v>
      </c>
      <c r="E6" s="269"/>
      <c r="H6" s="158" t="b">
        <v>1</v>
      </c>
    </row>
    <row r="7" spans="2:8" ht="11.25">
      <c r="B7" s="174" t="s">
        <v>586</v>
      </c>
      <c r="C7" s="277">
        <v>0</v>
      </c>
      <c r="D7" s="277">
        <v>2968</v>
      </c>
      <c r="E7" s="269"/>
      <c r="H7" s="158" t="b">
        <v>1</v>
      </c>
    </row>
    <row r="8" spans="2:8" ht="11.25">
      <c r="B8" s="174" t="s">
        <v>587</v>
      </c>
      <c r="C8" s="277">
        <v>0</v>
      </c>
      <c r="D8" s="277">
        <v>0</v>
      </c>
      <c r="E8" s="269"/>
      <c r="H8" s="158" t="b">
        <v>1</v>
      </c>
    </row>
    <row r="9" spans="2:8" ht="11.25">
      <c r="B9" s="174" t="s">
        <v>588</v>
      </c>
      <c r="C9" s="277">
        <v>0</v>
      </c>
      <c r="D9" s="277">
        <v>0</v>
      </c>
      <c r="E9" s="269"/>
      <c r="H9" s="158" t="b">
        <v>1</v>
      </c>
    </row>
    <row r="10" spans="2:8" ht="11.25">
      <c r="B10" s="174" t="s">
        <v>41</v>
      </c>
      <c r="C10" s="277">
        <v>0</v>
      </c>
      <c r="D10" s="277">
        <v>23</v>
      </c>
      <c r="E10" s="269"/>
      <c r="H10" s="158" t="b">
        <v>1</v>
      </c>
    </row>
    <row r="11" spans="2:8" ht="11.25">
      <c r="B11" s="174" t="s">
        <v>42</v>
      </c>
      <c r="C11" s="277">
        <v>0</v>
      </c>
      <c r="D11" s="277">
        <v>0</v>
      </c>
      <c r="E11" s="269"/>
      <c r="H11" s="158" t="b">
        <v>1</v>
      </c>
    </row>
    <row r="12" spans="2:8" ht="11.25">
      <c r="B12" s="174" t="s">
        <v>589</v>
      </c>
      <c r="C12" s="277">
        <v>0</v>
      </c>
      <c r="D12" s="277">
        <v>4</v>
      </c>
      <c r="E12" s="269"/>
      <c r="H12" s="158" t="b">
        <v>1</v>
      </c>
    </row>
    <row r="13" spans="2:8" ht="11.25">
      <c r="B13" s="174" t="s">
        <v>590</v>
      </c>
      <c r="C13" s="277">
        <v>0</v>
      </c>
      <c r="D13" s="277">
        <v>0</v>
      </c>
      <c r="E13" s="269"/>
      <c r="H13" s="158" t="b">
        <v>1</v>
      </c>
    </row>
    <row r="14" spans="2:8" ht="11.25">
      <c r="B14" s="174" t="s">
        <v>591</v>
      </c>
      <c r="C14" s="277">
        <v>0</v>
      </c>
      <c r="D14" s="277">
        <v>0</v>
      </c>
      <c r="E14" s="269"/>
      <c r="H14" s="158" t="b">
        <v>1</v>
      </c>
    </row>
    <row r="15" spans="2:8" ht="11.25">
      <c r="B15" s="174" t="s">
        <v>592</v>
      </c>
      <c r="C15" s="277">
        <v>0</v>
      </c>
      <c r="D15" s="277">
        <v>0</v>
      </c>
      <c r="E15" s="269"/>
      <c r="H15" s="158" t="b">
        <v>1</v>
      </c>
    </row>
    <row r="16" spans="2:9" ht="11.25">
      <c r="B16" s="174" t="s">
        <v>43</v>
      </c>
      <c r="C16" s="277">
        <v>0</v>
      </c>
      <c r="D16" s="277">
        <v>50</v>
      </c>
      <c r="E16" s="269"/>
      <c r="F16" s="164" t="e">
        <f>IF(#REF!+'N.9'!E10-D16=0,"ok.","błąd")</f>
        <v>#REF!</v>
      </c>
      <c r="G16" s="270">
        <v>30</v>
      </c>
      <c r="H16" s="158" t="b">
        <v>1</v>
      </c>
      <c r="I16" s="274" t="s">
        <v>383</v>
      </c>
    </row>
    <row r="17" spans="2:9" ht="11.25">
      <c r="B17" s="174" t="s">
        <v>44</v>
      </c>
      <c r="C17" s="277">
        <v>0</v>
      </c>
      <c r="D17" s="277">
        <v>6771</v>
      </c>
      <c r="E17" s="269"/>
      <c r="F17" s="164" t="str">
        <f>IF('Kredyty i pożyczki'!F7+'Kredyty i pożyczki'!F8+'Kredyty i pożyczki'!F9-D17=0,"ok.","błąd")</f>
        <v>błąd</v>
      </c>
      <c r="G17" s="271">
        <v>6771</v>
      </c>
      <c r="H17" s="158" t="b">
        <v>1</v>
      </c>
      <c r="I17" s="274" t="s">
        <v>383</v>
      </c>
    </row>
    <row r="18" spans="2:10" ht="11.25">
      <c r="B18" s="174" t="s">
        <v>752</v>
      </c>
      <c r="C18" s="277">
        <v>0</v>
      </c>
      <c r="D18" s="277">
        <v>-8</v>
      </c>
      <c r="E18" s="269"/>
      <c r="F18" s="164" t="e">
        <f>IF(RZiS!#REF!-D18=0,"ok.","błąd")</f>
        <v>#REF!</v>
      </c>
      <c r="G18" s="271">
        <v>-8</v>
      </c>
      <c r="H18" s="158" t="b">
        <v>1</v>
      </c>
      <c r="J18" s="170" t="e">
        <f>RZiS!#REF!</f>
        <v>#REF!</v>
      </c>
    </row>
    <row r="19" spans="2:8" ht="11.25">
      <c r="B19" s="174" t="s">
        <v>753</v>
      </c>
      <c r="C19" s="277">
        <v>0</v>
      </c>
      <c r="D19" s="277">
        <v>178</v>
      </c>
      <c r="E19" s="269"/>
      <c r="F19" s="164" t="str">
        <f>IF('N.24'!C163-D19=0,"ok.","błąd")</f>
        <v>ok.</v>
      </c>
      <c r="G19" s="271">
        <v>178</v>
      </c>
      <c r="H19" s="158" t="b">
        <v>1</v>
      </c>
    </row>
    <row r="20" spans="2:8" ht="11.25">
      <c r="B20" s="174" t="s">
        <v>754</v>
      </c>
      <c r="C20" s="277">
        <v>0</v>
      </c>
      <c r="D20" s="277">
        <v>0</v>
      </c>
      <c r="E20" s="269"/>
      <c r="H20" s="158" t="b">
        <v>1</v>
      </c>
    </row>
    <row r="21" spans="2:8" ht="11.25">
      <c r="B21" s="174" t="s">
        <v>755</v>
      </c>
      <c r="C21" s="277">
        <v>0</v>
      </c>
      <c r="D21" s="277">
        <v>0</v>
      </c>
      <c r="E21" s="269"/>
      <c r="H21" s="158" t="b">
        <v>1</v>
      </c>
    </row>
    <row r="22" spans="2:8" ht="11.25">
      <c r="B22" s="174" t="s">
        <v>756</v>
      </c>
      <c r="C22" s="277">
        <v>0</v>
      </c>
      <c r="D22" s="277">
        <v>0</v>
      </c>
      <c r="E22" s="269"/>
      <c r="H22" s="158" t="b">
        <v>1</v>
      </c>
    </row>
    <row r="23" spans="2:5" ht="11.25" hidden="1">
      <c r="B23" s="258"/>
      <c r="C23" s="272"/>
      <c r="D23" s="272"/>
      <c r="E23" s="269"/>
    </row>
    <row r="24" spans="2:5" ht="11.25">
      <c r="B24" s="547"/>
      <c r="C24" s="547"/>
      <c r="D24" s="547"/>
      <c r="E24" s="275"/>
    </row>
    <row r="25" ht="11.25"/>
    <row r="26" spans="2:5" ht="33.75">
      <c r="B26" s="122" t="e">
        <f>CONCATENATE("Rok ",#REF!)</f>
        <v>#REF!</v>
      </c>
      <c r="C26" s="276" t="s">
        <v>593</v>
      </c>
      <c r="D26" s="276" t="s">
        <v>594</v>
      </c>
      <c r="E26" s="273"/>
    </row>
    <row r="27" spans="2:5" ht="11.25">
      <c r="B27" s="174" t="s">
        <v>583</v>
      </c>
      <c r="C27" s="277">
        <v>0</v>
      </c>
      <c r="D27" s="277">
        <v>0</v>
      </c>
      <c r="E27" s="268"/>
    </row>
    <row r="28" spans="2:5" ht="11.25">
      <c r="B28" s="174" t="s">
        <v>584</v>
      </c>
      <c r="C28" s="277">
        <v>0</v>
      </c>
      <c r="D28" s="277">
        <v>0</v>
      </c>
      <c r="E28" s="269"/>
    </row>
    <row r="29" spans="2:5" ht="11.25">
      <c r="B29" s="174" t="s">
        <v>585</v>
      </c>
      <c r="C29" s="277">
        <v>0</v>
      </c>
      <c r="D29" s="277">
        <v>1796</v>
      </c>
      <c r="E29" s="269"/>
    </row>
    <row r="30" spans="2:5" ht="11.25">
      <c r="B30" s="174" t="s">
        <v>586</v>
      </c>
      <c r="C30" s="277">
        <v>0</v>
      </c>
      <c r="D30" s="277">
        <v>3836</v>
      </c>
      <c r="E30" s="269"/>
    </row>
    <row r="31" spans="2:5" ht="11.25">
      <c r="B31" s="174" t="s">
        <v>587</v>
      </c>
      <c r="C31" s="277">
        <v>0</v>
      </c>
      <c r="D31" s="277">
        <v>3500</v>
      </c>
      <c r="E31" s="269"/>
    </row>
    <row r="32" spans="2:5" ht="11.25">
      <c r="B32" s="174" t="s">
        <v>588</v>
      </c>
      <c r="C32" s="277">
        <v>0</v>
      </c>
      <c r="D32" s="277">
        <v>0</v>
      </c>
      <c r="E32" s="269"/>
    </row>
    <row r="33" spans="2:5" ht="11.25">
      <c r="B33" s="174" t="s">
        <v>41</v>
      </c>
      <c r="C33" s="277">
        <v>0</v>
      </c>
      <c r="D33" s="277">
        <v>63</v>
      </c>
      <c r="E33" s="269"/>
    </row>
    <row r="34" spans="2:5" ht="11.25">
      <c r="B34" s="174" t="s">
        <v>42</v>
      </c>
      <c r="C34" s="277">
        <v>0</v>
      </c>
      <c r="D34" s="277">
        <v>0</v>
      </c>
      <c r="E34" s="269"/>
    </row>
    <row r="35" spans="2:5" ht="11.25">
      <c r="B35" s="174" t="s">
        <v>589</v>
      </c>
      <c r="C35" s="277">
        <v>0</v>
      </c>
      <c r="D35" s="277">
        <v>2</v>
      </c>
      <c r="E35" s="269"/>
    </row>
    <row r="36" spans="2:5" ht="11.25">
      <c r="B36" s="174" t="s">
        <v>590</v>
      </c>
      <c r="C36" s="277">
        <v>0</v>
      </c>
      <c r="D36" s="277">
        <v>0</v>
      </c>
      <c r="E36" s="269"/>
    </row>
    <row r="37" spans="2:5" ht="11.25">
      <c r="B37" s="174" t="s">
        <v>591</v>
      </c>
      <c r="C37" s="277">
        <v>0</v>
      </c>
      <c r="D37" s="277">
        <v>481</v>
      </c>
      <c r="E37" s="269"/>
    </row>
    <row r="38" spans="2:5" ht="11.25">
      <c r="B38" s="174" t="s">
        <v>592</v>
      </c>
      <c r="C38" s="277">
        <v>0</v>
      </c>
      <c r="D38" s="277">
        <v>155</v>
      </c>
      <c r="E38" s="269"/>
    </row>
    <row r="39" spans="2:9" ht="11.25">
      <c r="B39" s="174" t="s">
        <v>43</v>
      </c>
      <c r="C39" s="277">
        <v>0</v>
      </c>
      <c r="D39" s="277">
        <v>0</v>
      </c>
      <c r="E39" s="269"/>
      <c r="F39" s="164" t="str">
        <f>IF(Aktywa!H10+Aktywa!H16-D39=0,"ok.","błąd")</f>
        <v>błąd</v>
      </c>
      <c r="I39" s="170">
        <f>Aktywa!H10+Aktywa!H16</f>
        <v>1047</v>
      </c>
    </row>
    <row r="40" spans="2:6" ht="11.25">
      <c r="B40" s="174" t="s">
        <v>44</v>
      </c>
      <c r="C40" s="277">
        <v>0</v>
      </c>
      <c r="D40" s="277">
        <v>3049</v>
      </c>
      <c r="E40" s="269"/>
      <c r="F40" s="164"/>
    </row>
    <row r="41" spans="2:9" ht="11.25">
      <c r="B41" s="174" t="s">
        <v>752</v>
      </c>
      <c r="C41" s="277">
        <v>0</v>
      </c>
      <c r="D41" s="277">
        <v>112</v>
      </c>
      <c r="E41" s="269"/>
      <c r="F41" s="164" t="e">
        <f>IF(RZiS!#REF!-D41=0,"ok.","błąd")</f>
        <v>#REF!</v>
      </c>
      <c r="I41" s="170" t="e">
        <f>RZiS!#REF!</f>
        <v>#REF!</v>
      </c>
    </row>
    <row r="42" spans="2:5" ht="11.25">
      <c r="B42" s="174" t="s">
        <v>753</v>
      </c>
      <c r="C42" s="277">
        <v>0</v>
      </c>
      <c r="D42" s="277">
        <v>0</v>
      </c>
      <c r="E42" s="269"/>
    </row>
    <row r="43" spans="2:5" ht="11.25">
      <c r="B43" s="174" t="s">
        <v>754</v>
      </c>
      <c r="C43" s="277">
        <v>0</v>
      </c>
      <c r="D43" s="277">
        <v>0</v>
      </c>
      <c r="E43" s="275"/>
    </row>
    <row r="44" spans="2:5" ht="11.25">
      <c r="B44" s="174" t="s">
        <v>755</v>
      </c>
      <c r="C44" s="277">
        <v>0</v>
      </c>
      <c r="D44" s="277">
        <v>0</v>
      </c>
      <c r="E44" s="275"/>
    </row>
    <row r="45" spans="2:4" ht="11.25">
      <c r="B45" s="174" t="s">
        <v>756</v>
      </c>
      <c r="C45" s="277">
        <v>0</v>
      </c>
      <c r="D45" s="277">
        <v>0</v>
      </c>
    </row>
    <row r="46" spans="2:4" ht="11.25" hidden="1">
      <c r="B46" s="162"/>
      <c r="C46" s="272"/>
      <c r="D46" s="272"/>
    </row>
    <row r="48" spans="2:4" ht="24" customHeight="1">
      <c r="B48" s="548" t="s">
        <v>175</v>
      </c>
      <c r="C48" s="548"/>
      <c r="D48" s="548"/>
    </row>
    <row r="49" spans="2:4" ht="11.25">
      <c r="B49" s="548" t="s">
        <v>176</v>
      </c>
      <c r="C49" s="548"/>
      <c r="D49" s="548"/>
    </row>
    <row r="50" ht="11.25">
      <c r="D50" s="169"/>
    </row>
    <row r="51" ht="11.25">
      <c r="D51" s="169"/>
    </row>
  </sheetData>
  <sheetProtection formatRows="0"/>
  <mergeCells count="3">
    <mergeCell ref="B24:D24"/>
    <mergeCell ref="B48:D48"/>
    <mergeCell ref="B49:D49"/>
  </mergeCells>
  <printOptions/>
  <pageMargins left="0.75" right="0.75" top="0.57" bottom="1" header="0.5" footer="0.5"/>
  <pageSetup fitToHeight="1" fitToWidth="1" horizontalDpi="600" verticalDpi="600" orientation="portrait" paperSize="9" scale="95" r:id="rId3"/>
  <headerFooter alignWithMargins="0">
    <oddFooter>&amp;C&amp;7Informacja dodatkowa oraz noty objaśniające stanowią integralną część sprawozdania finansowego.&amp;R&amp;P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rkusz46">
    <pageSetUpPr fitToPage="1"/>
  </sheetPr>
  <dimension ref="B3:H51"/>
  <sheetViews>
    <sheetView view="pageBreakPreview" zoomScaleSheetLayoutView="100" zoomScalePageLayoutView="0" workbookViewId="0" topLeftCell="A1">
      <selection activeCell="B64" sqref="B63:B64"/>
    </sheetView>
  </sheetViews>
  <sheetFormatPr defaultColWidth="9.140625" defaultRowHeight="12.75"/>
  <cols>
    <col min="1" max="1" width="5.28125" style="158" customWidth="1"/>
    <col min="2" max="2" width="58.8515625" style="159" customWidth="1"/>
    <col min="3" max="4" width="11.7109375" style="158" customWidth="1"/>
    <col min="5" max="5" width="4.57421875" style="158" customWidth="1"/>
    <col min="6" max="6" width="9.7109375" style="158" bestFit="1" customWidth="1"/>
    <col min="7" max="8" width="9.140625" style="158" customWidth="1"/>
    <col min="9" max="16384" width="9.140625" style="170" customWidth="1"/>
  </cols>
  <sheetData>
    <row r="2" ht="7.5" customHeight="1"/>
    <row r="3" spans="2:8" ht="11.25">
      <c r="B3" s="491" t="s">
        <v>45</v>
      </c>
      <c r="C3" s="47" t="e">
        <f>CONCATENATE(#REF!," - ",#REF!)</f>
        <v>#REF!</v>
      </c>
      <c r="D3" s="47" t="e">
        <f>CONCATENATE(#REF!," - ",#REF!)</f>
        <v>#REF!</v>
      </c>
      <c r="E3" s="161"/>
      <c r="G3" s="170"/>
      <c r="H3" s="170"/>
    </row>
    <row r="4" spans="2:8" ht="11.25" hidden="1">
      <c r="B4" s="492"/>
      <c r="C4" s="125" t="s">
        <v>277</v>
      </c>
      <c r="D4" s="125" t="s">
        <v>277</v>
      </c>
      <c r="E4" s="161"/>
      <c r="G4" s="170"/>
      <c r="H4" s="170"/>
    </row>
    <row r="5" spans="2:8" ht="22.5">
      <c r="B5" s="174" t="s">
        <v>46</v>
      </c>
      <c r="C5" s="252">
        <v>2423</v>
      </c>
      <c r="D5" s="252">
        <v>1789</v>
      </c>
      <c r="E5" s="222"/>
      <c r="G5" s="170"/>
      <c r="H5" s="170"/>
    </row>
    <row r="6" spans="2:8" ht="22.5">
      <c r="B6" s="174" t="s">
        <v>47</v>
      </c>
      <c r="C6" s="252">
        <v>92</v>
      </c>
      <c r="D6" s="252">
        <v>62</v>
      </c>
      <c r="E6" s="222"/>
      <c r="G6" s="170"/>
      <c r="H6" s="170"/>
    </row>
    <row r="7" spans="2:8" ht="22.5">
      <c r="B7" s="280" t="s">
        <v>53</v>
      </c>
      <c r="C7" s="252">
        <v>49</v>
      </c>
      <c r="D7" s="252">
        <v>22</v>
      </c>
      <c r="E7" s="222"/>
      <c r="G7" s="170"/>
      <c r="H7" s="170"/>
    </row>
    <row r="8" spans="2:8" ht="13.5" customHeight="1" hidden="1">
      <c r="B8" s="174"/>
      <c r="C8" s="224"/>
      <c r="D8" s="224"/>
      <c r="E8" s="222"/>
      <c r="G8" s="170"/>
      <c r="H8" s="170"/>
    </row>
    <row r="9" spans="2:8" ht="12.75" customHeight="1">
      <c r="B9" s="178" t="s">
        <v>162</v>
      </c>
      <c r="C9" s="179">
        <f>SUM(C5:C7)</f>
        <v>2564</v>
      </c>
      <c r="D9" s="179">
        <f>SUM(D5:D7)</f>
        <v>1873</v>
      </c>
      <c r="E9" s="167"/>
      <c r="G9" s="170"/>
      <c r="H9" s="170"/>
    </row>
    <row r="10" spans="7:8" ht="11.25">
      <c r="G10" s="170"/>
      <c r="H10" s="170"/>
    </row>
    <row r="11" spans="2:8" ht="11.25">
      <c r="B11" s="265" t="s">
        <v>439</v>
      </c>
      <c r="C11" s="47" t="e">
        <f>CONCATENATE(#REF!," - ",#REF!)</f>
        <v>#REF!</v>
      </c>
      <c r="D11" s="47" t="e">
        <f>CONCATENATE(#REF!," - ",#REF!)</f>
        <v>#REF!</v>
      </c>
      <c r="G11" s="170"/>
      <c r="H11" s="170"/>
    </row>
    <row r="12" spans="2:4" ht="11.25">
      <c r="B12" s="174" t="s">
        <v>441</v>
      </c>
      <c r="C12" s="224">
        <f>C9</f>
        <v>2564</v>
      </c>
      <c r="D12" s="224">
        <f>D9</f>
        <v>1873</v>
      </c>
    </row>
    <row r="13" spans="2:4" ht="11.25">
      <c r="B13" s="174" t="s">
        <v>442</v>
      </c>
      <c r="C13" s="224">
        <v>0</v>
      </c>
      <c r="D13" s="224">
        <v>0</v>
      </c>
    </row>
    <row r="14" spans="2:4" ht="11.25">
      <c r="B14" s="280" t="s">
        <v>443</v>
      </c>
      <c r="C14" s="224">
        <v>0</v>
      </c>
      <c r="D14" s="224">
        <v>0</v>
      </c>
    </row>
    <row r="15" spans="2:4" ht="11.25">
      <c r="B15" s="174" t="s">
        <v>444</v>
      </c>
      <c r="C15" s="224">
        <v>0</v>
      </c>
      <c r="D15" s="224">
        <v>0</v>
      </c>
    </row>
    <row r="16" spans="2:4" ht="11.25">
      <c r="B16" s="178" t="s">
        <v>162</v>
      </c>
      <c r="C16" s="179">
        <f>SUM(C12:C15)</f>
        <v>2564</v>
      </c>
      <c r="D16" s="179">
        <f>SUM(D12:D15)</f>
        <v>1873</v>
      </c>
    </row>
    <row r="18" spans="2:7" ht="22.5" hidden="1">
      <c r="B18" s="279" t="s">
        <v>527</v>
      </c>
      <c r="C18" s="228" t="e">
        <f>#REF!</f>
        <v>#REF!</v>
      </c>
      <c r="D18" s="228" t="e">
        <f>#REF!</f>
        <v>#REF!</v>
      </c>
      <c r="G18" s="219"/>
    </row>
    <row r="19" spans="2:4" ht="11.25" hidden="1">
      <c r="B19" s="162" t="s">
        <v>615</v>
      </c>
      <c r="C19" s="221"/>
      <c r="D19" s="221"/>
    </row>
    <row r="20" spans="2:4" ht="11.25" hidden="1">
      <c r="B20" s="162" t="s">
        <v>616</v>
      </c>
      <c r="C20" s="221"/>
      <c r="D20" s="221"/>
    </row>
    <row r="21" spans="2:4" ht="11.25" hidden="1">
      <c r="B21" s="278" t="s">
        <v>617</v>
      </c>
      <c r="C21" s="221"/>
      <c r="D21" s="221"/>
    </row>
    <row r="22" spans="2:4" ht="11.25" hidden="1">
      <c r="B22" s="162"/>
      <c r="C22" s="221"/>
      <c r="D22" s="221"/>
    </row>
    <row r="23" spans="2:4" ht="11.25" hidden="1">
      <c r="B23" s="162"/>
      <c r="C23" s="221"/>
      <c r="D23" s="221"/>
    </row>
    <row r="24" spans="2:4" ht="11.25" hidden="1">
      <c r="B24" s="165" t="s">
        <v>162</v>
      </c>
      <c r="C24" s="166">
        <f>SUM(C19:C23)</f>
        <v>0</v>
      </c>
      <c r="D24" s="166">
        <f>SUM(D19:D23)</f>
        <v>0</v>
      </c>
    </row>
    <row r="25" ht="11.25" hidden="1"/>
    <row r="26" spans="2:7" ht="22.5" hidden="1">
      <c r="B26" s="279" t="s">
        <v>528</v>
      </c>
      <c r="C26" s="228" t="e">
        <f>#REF!</f>
        <v>#REF!</v>
      </c>
      <c r="D26" s="228" t="e">
        <f>#REF!</f>
        <v>#REF!</v>
      </c>
      <c r="G26" s="219"/>
    </row>
    <row r="27" spans="2:4" ht="11.25" hidden="1">
      <c r="B27" s="162" t="s">
        <v>322</v>
      </c>
      <c r="C27" s="221"/>
      <c r="D27" s="221"/>
    </row>
    <row r="28" spans="2:4" ht="11.25" hidden="1">
      <c r="B28" s="162" t="s">
        <v>323</v>
      </c>
      <c r="C28" s="221"/>
      <c r="D28" s="221"/>
    </row>
    <row r="29" spans="2:4" ht="11.25" hidden="1">
      <c r="B29" s="162" t="s">
        <v>618</v>
      </c>
      <c r="C29" s="221"/>
      <c r="D29" s="221"/>
    </row>
    <row r="30" spans="2:4" ht="11.25" hidden="1">
      <c r="B30" s="162" t="s">
        <v>619</v>
      </c>
      <c r="C30" s="221"/>
      <c r="D30" s="221"/>
    </row>
    <row r="31" spans="2:4" ht="11.25" hidden="1">
      <c r="B31" s="162" t="s">
        <v>620</v>
      </c>
      <c r="C31" s="221"/>
      <c r="D31" s="221"/>
    </row>
    <row r="32" spans="2:4" ht="11.25" hidden="1">
      <c r="B32" s="162"/>
      <c r="C32" s="221"/>
      <c r="D32" s="221"/>
    </row>
    <row r="33" spans="2:4" ht="11.25" hidden="1">
      <c r="B33" s="165" t="s">
        <v>162</v>
      </c>
      <c r="C33" s="166">
        <f>SUM(C27:C32)</f>
        <v>0</v>
      </c>
      <c r="D33" s="166">
        <f>SUM(D27:D32)</f>
        <v>0</v>
      </c>
    </row>
    <row r="34" ht="11.25" hidden="1"/>
    <row r="36" spans="2:4" ht="11.25">
      <c r="B36" s="549" t="s">
        <v>379</v>
      </c>
      <c r="C36" s="47" t="e">
        <f>#REF!</f>
        <v>#REF!</v>
      </c>
      <c r="D36" s="47" t="e">
        <f>#REF!</f>
        <v>#REF!</v>
      </c>
    </row>
    <row r="37" spans="2:4" ht="11.25" hidden="1">
      <c r="B37" s="550"/>
      <c r="C37" s="125" t="s">
        <v>277</v>
      </c>
      <c r="D37" s="125" t="s">
        <v>277</v>
      </c>
    </row>
    <row r="38" spans="2:4" ht="11.25">
      <c r="B38" s="174" t="s">
        <v>380</v>
      </c>
      <c r="C38" s="224">
        <v>569790</v>
      </c>
      <c r="D38" s="224">
        <v>542601</v>
      </c>
    </row>
    <row r="39" spans="2:4" ht="11.25" hidden="1">
      <c r="B39" s="174" t="s">
        <v>381</v>
      </c>
      <c r="C39" s="224"/>
      <c r="D39" s="224"/>
    </row>
    <row r="40" spans="2:4" ht="11.25" hidden="1">
      <c r="B40" s="174" t="s">
        <v>388</v>
      </c>
      <c r="C40" s="224"/>
      <c r="D40" s="224"/>
    </row>
    <row r="41" spans="2:4" ht="11.25" hidden="1">
      <c r="B41" s="174" t="s">
        <v>389</v>
      </c>
      <c r="C41" s="224"/>
      <c r="D41" s="224"/>
    </row>
    <row r="42" spans="2:4" ht="11.25" hidden="1">
      <c r="B42" s="174" t="s">
        <v>392</v>
      </c>
      <c r="C42" s="224"/>
      <c r="D42" s="224"/>
    </row>
    <row r="43" spans="2:4" ht="11.25" hidden="1">
      <c r="B43" s="174" t="s">
        <v>393</v>
      </c>
      <c r="C43" s="224"/>
      <c r="D43" s="224"/>
    </row>
    <row r="44" spans="2:4" ht="11.25">
      <c r="B44" s="174" t="s">
        <v>394</v>
      </c>
      <c r="C44" s="224">
        <v>1898</v>
      </c>
      <c r="D44" s="224">
        <v>758</v>
      </c>
    </row>
    <row r="45" spans="2:4" ht="11.25" hidden="1">
      <c r="B45" s="174"/>
      <c r="C45" s="224"/>
      <c r="D45" s="224"/>
    </row>
    <row r="46" spans="2:4" ht="11.25" hidden="1">
      <c r="B46" s="174"/>
      <c r="C46" s="224"/>
      <c r="D46" s="224"/>
    </row>
    <row r="47" spans="2:4" ht="11.25">
      <c r="B47" s="108" t="s">
        <v>395</v>
      </c>
      <c r="C47" s="179">
        <f>SUM(C38:C46)</f>
        <v>571688</v>
      </c>
      <c r="D47" s="179">
        <f>SUM(D38:D46)</f>
        <v>543359</v>
      </c>
    </row>
    <row r="50" ht="11.25">
      <c r="D50" s="169"/>
    </row>
    <row r="51" ht="11.25">
      <c r="D51" s="169"/>
    </row>
  </sheetData>
  <sheetProtection formatRows="0"/>
  <mergeCells count="2">
    <mergeCell ref="B36:B37"/>
    <mergeCell ref="B3:B4"/>
  </mergeCells>
  <conditionalFormatting sqref="B19:B23 B27:B32">
    <cfRule type="cellIs" priority="1" dxfId="3" operator="equal" stopIfTrue="1">
      <formula>"Imię Nazwisko"</formula>
    </cfRule>
  </conditionalFormatting>
  <printOptions/>
  <pageMargins left="0.75" right="0.75" top="0.57" bottom="1" header="0.5" footer="0.5"/>
  <pageSetup fitToHeight="1" fitToWidth="1" horizontalDpi="600" verticalDpi="600" orientation="portrait" paperSize="9" scale="95" r:id="rId1"/>
  <headerFooter alignWithMargins="0">
    <oddFooter>&amp;C&amp;7Informacja dodatkowa oraz noty objaśniające stanowią integralną część sprawozdania finansowego.&amp;R&amp;P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Arkusz47">
    <pageSetUpPr fitToPage="1"/>
  </sheetPr>
  <dimension ref="A1:M54"/>
  <sheetViews>
    <sheetView view="pageBreakPreview" zoomScaleSheetLayoutView="100" zoomScalePageLayoutView="0" workbookViewId="0" topLeftCell="A3">
      <selection activeCell="G18" sqref="G18"/>
    </sheetView>
  </sheetViews>
  <sheetFormatPr defaultColWidth="9.140625" defaultRowHeight="12.75"/>
  <cols>
    <col min="1" max="1" width="4.140625" style="158" customWidth="1"/>
    <col min="2" max="2" width="58.8515625" style="206" customWidth="1"/>
    <col min="3" max="4" width="11.7109375" style="158" customWidth="1"/>
    <col min="5" max="5" width="4.28125" style="158" customWidth="1"/>
    <col min="6" max="6" width="9.7109375" style="158" bestFit="1" customWidth="1"/>
    <col min="7" max="7" width="18.421875" style="158" customWidth="1"/>
    <col min="8" max="11" width="9.140625" style="158" customWidth="1"/>
    <col min="12" max="12" width="9.140625" style="170" customWidth="1"/>
    <col min="13" max="13" width="9.7109375" style="170" bestFit="1" customWidth="1"/>
    <col min="14" max="16384" width="9.140625" style="170" customWidth="1"/>
  </cols>
  <sheetData>
    <row r="1" spans="1:11" s="207" customFormat="1" ht="11.25">
      <c r="A1" s="203"/>
      <c r="B1" s="202"/>
      <c r="C1" s="203"/>
      <c r="D1" s="203"/>
      <c r="E1" s="203"/>
      <c r="F1" s="203"/>
      <c r="G1" s="203"/>
      <c r="H1" s="203"/>
      <c r="I1" s="203"/>
      <c r="J1" s="203"/>
      <c r="K1" s="203"/>
    </row>
    <row r="2" spans="2:6" ht="11.25">
      <c r="B2" s="204" t="s">
        <v>82</v>
      </c>
      <c r="F2" s="551" t="s">
        <v>600</v>
      </c>
    </row>
    <row r="3" spans="4:6" ht="11.25">
      <c r="D3" s="173"/>
      <c r="F3" s="552"/>
    </row>
    <row r="4" spans="2:5" ht="11.25">
      <c r="B4" s="491" t="s">
        <v>786</v>
      </c>
      <c r="C4" s="47" t="e">
        <f>CONCATENATE(#REF!," - ",#REF!)</f>
        <v>#REF!</v>
      </c>
      <c r="D4" s="47" t="e">
        <f>CONCATENATE(#REF!," - ",#REF!)</f>
        <v>#REF!</v>
      </c>
      <c r="E4" s="183"/>
    </row>
    <row r="5" spans="2:5" ht="12.75" customHeight="1" hidden="1">
      <c r="B5" s="492"/>
      <c r="C5" s="189" t="s">
        <v>277</v>
      </c>
      <c r="D5" s="189" t="s">
        <v>277</v>
      </c>
      <c r="E5" s="183"/>
    </row>
    <row r="6" spans="2:7" ht="22.5" customHeight="1">
      <c r="B6" s="213" t="s">
        <v>830</v>
      </c>
      <c r="C6" s="104">
        <f>SUM(Pasywa!G17:G18,Pasywa!G25:G26)-SUM(Pasywa!H17:H18,Pasywa!H25:H26)</f>
        <v>39328</v>
      </c>
      <c r="D6" s="104">
        <f>(0+3947+8380+20055)-(0+794+14463+34883)</f>
        <v>-17758</v>
      </c>
      <c r="E6" s="164"/>
      <c r="F6" s="167" t="str">
        <f>IF(SUM(Pasywa!G17:G18,Pasywa!G25:G26)-SUM(Pasywa!H17:H18,Pasywa!H25:H26)-C6=0,"ok.","błąd")</f>
        <v>ok.</v>
      </c>
      <c r="G6" s="167" t="str">
        <f>IF(SUM(Pasywa!H17:H18,Pasywa!H25:H26)-0-794-14463-34883-D6=0,"ok.","błąd")</f>
        <v>błąd</v>
      </c>
    </row>
    <row r="7" spans="2:6" ht="11.25" hidden="1">
      <c r="B7" s="213" t="s">
        <v>83</v>
      </c>
      <c r="C7" s="175"/>
      <c r="D7" s="175"/>
      <c r="E7" s="164"/>
      <c r="F7" s="167"/>
    </row>
    <row r="8" spans="2:5" ht="12.75" customHeight="1">
      <c r="B8" s="213" t="s">
        <v>84</v>
      </c>
      <c r="C8" s="175">
        <v>-434</v>
      </c>
      <c r="D8" s="175">
        <v>-5396</v>
      </c>
      <c r="E8" s="164"/>
    </row>
    <row r="9" spans="2:9" ht="12.75" customHeight="1">
      <c r="B9" s="213" t="s">
        <v>125</v>
      </c>
      <c r="C9" s="175">
        <v>-1363</v>
      </c>
      <c r="D9" s="175">
        <v>-1952</v>
      </c>
      <c r="E9" s="164"/>
      <c r="F9" s="167"/>
      <c r="I9" s="210"/>
    </row>
    <row r="10" spans="2:5" ht="12.75" customHeight="1">
      <c r="B10" s="213" t="s">
        <v>844</v>
      </c>
      <c r="C10" s="175">
        <v>0</v>
      </c>
      <c r="D10" s="175">
        <v>917</v>
      </c>
      <c r="E10" s="164"/>
    </row>
    <row r="11" spans="2:5" ht="12.75" customHeight="1" hidden="1">
      <c r="B11" s="213"/>
      <c r="C11" s="175"/>
      <c r="D11" s="175"/>
      <c r="E11" s="164"/>
    </row>
    <row r="12" spans="2:7" ht="12.75" customHeight="1" hidden="1">
      <c r="B12" s="119"/>
      <c r="C12" s="175"/>
      <c r="D12" s="175"/>
      <c r="E12" s="164"/>
      <c r="G12" s="164"/>
    </row>
    <row r="13" spans="2:5" ht="12.75" customHeight="1" hidden="1">
      <c r="B13" s="397"/>
      <c r="C13" s="175"/>
      <c r="D13" s="175"/>
      <c r="E13" s="164"/>
    </row>
    <row r="14" spans="2:5" ht="12.75" customHeight="1" hidden="1">
      <c r="B14" s="213"/>
      <c r="C14" s="175"/>
      <c r="D14" s="175">
        <v>0</v>
      </c>
      <c r="E14" s="164"/>
    </row>
    <row r="15" spans="2:5" ht="12.75" customHeight="1">
      <c r="B15" s="108" t="s">
        <v>787</v>
      </c>
      <c r="C15" s="179">
        <f>SUM(C6:C14)</f>
        <v>37531</v>
      </c>
      <c r="D15" s="179">
        <f>SUM(D6:D14)</f>
        <v>-24189</v>
      </c>
      <c r="E15" s="167"/>
    </row>
    <row r="16" spans="3:4" ht="11.25">
      <c r="C16" s="281">
        <f>IF('CF'!F14=C15,"ok.",'CF'!F14-C15)</f>
        <v>-6213</v>
      </c>
      <c r="D16" s="281">
        <f>IF('CF'!G14=D15,"ok.",'CF'!G14-D15)</f>
        <v>45874</v>
      </c>
    </row>
    <row r="18" spans="2:9" ht="11.25">
      <c r="B18" s="491" t="s">
        <v>86</v>
      </c>
      <c r="C18" s="47" t="e">
        <f>CONCATENATE(#REF!," - ",#REF!)</f>
        <v>#REF!</v>
      </c>
      <c r="D18" s="47" t="e">
        <f>CONCATENATE(#REF!," - ",#REF!)</f>
        <v>#REF!</v>
      </c>
      <c r="E18" s="183"/>
      <c r="G18" s="164"/>
      <c r="I18" s="164"/>
    </row>
    <row r="19" spans="2:13" ht="11.25" hidden="1">
      <c r="B19" s="492"/>
      <c r="C19" s="125" t="s">
        <v>277</v>
      </c>
      <c r="D19" s="125" t="s">
        <v>277</v>
      </c>
      <c r="E19" s="183"/>
      <c r="H19" s="210">
        <v>10071</v>
      </c>
      <c r="I19" s="158" t="s">
        <v>490</v>
      </c>
      <c r="L19" s="282">
        <v>13821</v>
      </c>
      <c r="M19" s="170" t="s">
        <v>491</v>
      </c>
    </row>
    <row r="20" spans="2:13" ht="12.75" customHeight="1">
      <c r="B20" s="187" t="s">
        <v>87</v>
      </c>
      <c r="C20" s="104">
        <v>-105957</v>
      </c>
      <c r="D20" s="104">
        <v>-34602</v>
      </c>
      <c r="E20" s="164"/>
      <c r="F20" s="167" t="str">
        <f>IF(Aktywa!G15-Aktywa!H15+'N.30'!C20=0,"ok.","błąd")</f>
        <v>ok.</v>
      </c>
      <c r="G20" s="167" t="str">
        <f>IF(Aktywa!H15-66405+'N.30'!D20=0,"ok.","błąd")</f>
        <v>błąd</v>
      </c>
      <c r="L20" s="158"/>
      <c r="M20" s="158"/>
    </row>
    <row r="21" spans="2:13" ht="12.75" customHeight="1">
      <c r="B21" s="187" t="s">
        <v>88</v>
      </c>
      <c r="C21" s="104">
        <v>3248</v>
      </c>
      <c r="D21" s="104">
        <v>1599</v>
      </c>
      <c r="E21" s="164"/>
      <c r="L21" s="158"/>
      <c r="M21" s="158"/>
    </row>
    <row r="22" spans="2:7" ht="12.75" customHeight="1" hidden="1">
      <c r="B22" s="187" t="s">
        <v>339</v>
      </c>
      <c r="C22" s="104">
        <v>0</v>
      </c>
      <c r="D22" s="104">
        <v>0</v>
      </c>
      <c r="E22" s="164"/>
      <c r="F22" s="164"/>
      <c r="G22" s="210"/>
    </row>
    <row r="23" spans="2:6" ht="12.75" customHeight="1">
      <c r="B23" s="187" t="s">
        <v>480</v>
      </c>
      <c r="C23" s="104">
        <v>43499</v>
      </c>
      <c r="D23" s="104">
        <v>0</v>
      </c>
      <c r="E23" s="164"/>
      <c r="F23" s="164"/>
    </row>
    <row r="24" spans="2:6" ht="12.75" customHeight="1" hidden="1">
      <c r="B24" s="187" t="s">
        <v>85</v>
      </c>
      <c r="C24" s="104">
        <v>0</v>
      </c>
      <c r="D24" s="104">
        <v>0</v>
      </c>
      <c r="E24" s="164"/>
      <c r="F24" s="164"/>
    </row>
    <row r="25" spans="2:5" ht="12.75" customHeight="1" hidden="1">
      <c r="B25" s="187" t="s">
        <v>550</v>
      </c>
      <c r="C25" s="104"/>
      <c r="D25" s="104"/>
      <c r="E25" s="164"/>
    </row>
    <row r="26" spans="2:11" ht="11.25">
      <c r="B26" s="108" t="s">
        <v>251</v>
      </c>
      <c r="C26" s="107">
        <f>SUM(C20:C25)</f>
        <v>-59210</v>
      </c>
      <c r="D26" s="107">
        <f>SUM(D20:D25)</f>
        <v>-33003</v>
      </c>
      <c r="E26" s="250"/>
      <c r="J26" s="283"/>
      <c r="K26" s="284"/>
    </row>
    <row r="27" spans="3:11" ht="11.25">
      <c r="C27" s="281" t="str">
        <f>IF('CF'!F12=C26,"ok.",'CF'!F12-C26)</f>
        <v>ok.</v>
      </c>
      <c r="D27" s="281">
        <f>IF('CF'!G12=D26,"ok.",'CF'!G12-D26)</f>
        <v>8301</v>
      </c>
      <c r="J27" s="283"/>
      <c r="K27" s="284"/>
    </row>
    <row r="28" spans="10:11" ht="11.25">
      <c r="J28" s="210"/>
      <c r="K28" s="190"/>
    </row>
    <row r="29" spans="2:11" ht="11.25">
      <c r="B29" s="491" t="s">
        <v>90</v>
      </c>
      <c r="C29" s="47" t="e">
        <f>CONCATENATE(#REF!," - ",#REF!)</f>
        <v>#REF!</v>
      </c>
      <c r="D29" s="47" t="e">
        <f>CONCATENATE(#REF!," - ",#REF!)</f>
        <v>#REF!</v>
      </c>
      <c r="J29" s="253"/>
      <c r="K29" s="171"/>
    </row>
    <row r="30" spans="2:4" ht="11.25" hidden="1">
      <c r="B30" s="492"/>
      <c r="C30" s="125" t="s">
        <v>277</v>
      </c>
      <c r="D30" s="125" t="s">
        <v>277</v>
      </c>
    </row>
    <row r="31" spans="2:7" ht="11.25">
      <c r="B31" s="187" t="s">
        <v>93</v>
      </c>
      <c r="C31" s="104">
        <v>-1677</v>
      </c>
      <c r="D31" s="104">
        <v>-3453</v>
      </c>
      <c r="F31" s="167" t="str">
        <f>IF(Pasywa!G12-Pasywa!H12+Pasywa!G15-Pasywa!H15+Pasywa!G23-Pasywa!H23-C31=0,"ok.","błąd")</f>
        <v>ok.</v>
      </c>
      <c r="G31" s="167" t="str">
        <f>IF(Pasywa!H12-3439+Pasywa!H15-1008+Pasywa!H23-844-D31=0,"ok.","błąd")</f>
        <v>błąd</v>
      </c>
    </row>
    <row r="32" spans="2:4" ht="11.25" hidden="1">
      <c r="B32" s="187" t="s">
        <v>89</v>
      </c>
      <c r="C32" s="104"/>
      <c r="D32" s="104"/>
    </row>
    <row r="33" spans="2:4" ht="11.25" hidden="1">
      <c r="B33" s="187" t="s">
        <v>85</v>
      </c>
      <c r="C33" s="104">
        <v>0</v>
      </c>
      <c r="D33" s="104">
        <v>0</v>
      </c>
    </row>
    <row r="34" spans="2:4" ht="11.25" hidden="1">
      <c r="B34" s="119" t="s">
        <v>8</v>
      </c>
      <c r="C34" s="104">
        <v>0</v>
      </c>
      <c r="D34" s="104">
        <v>0</v>
      </c>
    </row>
    <row r="35" spans="2:4" ht="22.5">
      <c r="B35" s="187" t="s">
        <v>334</v>
      </c>
      <c r="C35" s="104">
        <v>98</v>
      </c>
      <c r="D35" s="104">
        <v>0</v>
      </c>
    </row>
    <row r="36" spans="2:4" ht="11.25" hidden="1">
      <c r="B36" s="119"/>
      <c r="C36" s="104"/>
      <c r="D36" s="104">
        <v>0</v>
      </c>
    </row>
    <row r="37" spans="2:6" ht="11.25">
      <c r="B37" s="108" t="s">
        <v>249</v>
      </c>
      <c r="C37" s="107">
        <f>SUM(C31:C36)</f>
        <v>-1579</v>
      </c>
      <c r="D37" s="107">
        <f>SUM(D31:D36)</f>
        <v>-3453</v>
      </c>
      <c r="F37" s="164"/>
    </row>
    <row r="38" spans="3:4" ht="11.25">
      <c r="C38" s="281" t="str">
        <f>IF('CF'!F11=C37,"ok.",'CF'!F11-C37)</f>
        <v>ok.</v>
      </c>
      <c r="D38" s="281">
        <f>IF('CF'!G11=D37,"ok.",'CF'!G11-D37)</f>
        <v>3493</v>
      </c>
    </row>
    <row r="40" ht="11.25">
      <c r="L40" s="259"/>
    </row>
    <row r="41" spans="2:13" ht="11.25">
      <c r="B41" s="491" t="s">
        <v>63</v>
      </c>
      <c r="C41" s="47" t="e">
        <f>CONCATENATE(#REF!," - ",#REF!)</f>
        <v>#REF!</v>
      </c>
      <c r="D41" s="47" t="e">
        <f>CONCATENATE(#REF!," - ",#REF!)</f>
        <v>#REF!</v>
      </c>
      <c r="L41" s="172"/>
      <c r="M41" s="171"/>
    </row>
    <row r="42" spans="2:4" ht="11.25" hidden="1">
      <c r="B42" s="492"/>
      <c r="C42" s="125" t="s">
        <v>277</v>
      </c>
      <c r="D42" s="125" t="s">
        <v>277</v>
      </c>
    </row>
    <row r="43" spans="2:10" ht="11.25">
      <c r="B43" s="187" t="s">
        <v>501</v>
      </c>
      <c r="C43" s="104" t="e">
        <f>-Aktywa!G18+Aktywa!H18-#REF!+#REF!</f>
        <v>#REF!</v>
      </c>
      <c r="D43" s="104">
        <v>-692</v>
      </c>
      <c r="F43" s="167" t="e">
        <f>IF(-Aktywa!G18+Aktywa!H18-#REF!+#REF!-C43=0,"ok.","błąd")</f>
        <v>#REF!</v>
      </c>
      <c r="G43" s="167" t="e">
        <f>IF(-Aktywa!H18+21538-#REF!+64-D43=0,"ok.","błąd")</f>
        <v>#REF!</v>
      </c>
      <c r="H43" s="164"/>
      <c r="J43" s="164"/>
    </row>
    <row r="44" spans="2:4" ht="22.5">
      <c r="B44" s="187" t="s">
        <v>709</v>
      </c>
      <c r="C44" s="104">
        <v>0</v>
      </c>
      <c r="D44" s="104">
        <v>0</v>
      </c>
    </row>
    <row r="45" spans="2:4" ht="11.25" hidden="1">
      <c r="B45" s="187" t="s">
        <v>85</v>
      </c>
      <c r="C45" s="104">
        <v>-428</v>
      </c>
      <c r="D45" s="104">
        <v>0</v>
      </c>
    </row>
    <row r="46" spans="2:4" ht="11.25" hidden="1">
      <c r="B46" s="119"/>
      <c r="C46" s="104">
        <v>0</v>
      </c>
      <c r="D46" s="104">
        <v>0</v>
      </c>
    </row>
    <row r="47" spans="2:7" ht="11.25">
      <c r="B47" s="213" t="s">
        <v>191</v>
      </c>
      <c r="C47" s="104">
        <v>0</v>
      </c>
      <c r="D47" s="104">
        <v>448</v>
      </c>
      <c r="F47" s="285" t="e">
        <f>#REF!-#REF!</f>
        <v>#REF!</v>
      </c>
      <c r="G47" s="173" t="s">
        <v>387</v>
      </c>
    </row>
    <row r="48" spans="2:4" ht="11.25">
      <c r="B48" s="213" t="s">
        <v>125</v>
      </c>
      <c r="C48" s="104">
        <v>0</v>
      </c>
      <c r="D48" s="104">
        <v>0</v>
      </c>
    </row>
    <row r="49" spans="2:4" ht="11.25">
      <c r="B49" s="213" t="s">
        <v>710</v>
      </c>
      <c r="C49" s="104">
        <v>0</v>
      </c>
      <c r="D49" s="104">
        <v>25</v>
      </c>
    </row>
    <row r="50" spans="2:4" ht="11.25" hidden="1">
      <c r="B50" s="187"/>
      <c r="C50" s="104"/>
      <c r="D50" s="104">
        <v>0</v>
      </c>
    </row>
    <row r="51" spans="2:7" ht="11.25">
      <c r="B51" s="108" t="s">
        <v>250</v>
      </c>
      <c r="C51" s="107" t="e">
        <f>SUM(C43:C50)</f>
        <v>#REF!</v>
      </c>
      <c r="D51" s="107">
        <f>SUM(D43:D50)</f>
        <v>-219</v>
      </c>
      <c r="F51" s="164" t="e">
        <f>'CF'!F13-C51</f>
        <v>#REF!</v>
      </c>
      <c r="G51" s="164">
        <f>'CF'!G13-D51</f>
        <v>4270</v>
      </c>
    </row>
    <row r="52" spans="3:4" ht="11.25">
      <c r="C52" s="281" t="e">
        <f>IF('CF'!F13=C51,"ok.",'CF'!F13-C51)</f>
        <v>#REF!</v>
      </c>
      <c r="D52" s="281">
        <f>IF('CF'!G13=D51,"ok.",'CF'!G13-D51)</f>
        <v>4270</v>
      </c>
    </row>
    <row r="54" ht="11.25">
      <c r="D54" s="169"/>
    </row>
  </sheetData>
  <sheetProtection formatRows="0"/>
  <mergeCells count="5">
    <mergeCell ref="B4:B5"/>
    <mergeCell ref="B18:B19"/>
    <mergeCell ref="B29:B30"/>
    <mergeCell ref="B41:B42"/>
    <mergeCell ref="F2:F3"/>
  </mergeCells>
  <conditionalFormatting sqref="C27:D27 C38:D38 C16:D16 C52:D52">
    <cfRule type="cellIs" priority="1" dxfId="2" operator="notEqual" stopIfTrue="1">
      <formula>"ok."</formula>
    </cfRule>
  </conditionalFormatting>
  <printOptions/>
  <pageMargins left="0.75" right="0.75" top="0.57" bottom="1" header="0.5" footer="0.5"/>
  <pageSetup fitToHeight="1" fitToWidth="1" horizontalDpi="600" verticalDpi="600" orientation="portrait" paperSize="9" scale="97" r:id="rId1"/>
  <headerFooter alignWithMargins="0">
    <oddFooter>&amp;C&amp;7Informacja dodatkowa oraz noty objaśniające stanowią integralną część sprawozdania finansowego.&amp;R&amp;P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Arkusz61">
    <tabColor rgb="FFFFFF00"/>
  </sheetPr>
  <dimension ref="A1:I13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7.140625" style="207" customWidth="1"/>
    <col min="2" max="9" width="12.8515625" style="371" customWidth="1"/>
    <col min="10" max="16384" width="9.140625" style="207" customWidth="1"/>
  </cols>
  <sheetData>
    <row r="1" spans="1:9" ht="93.75" customHeight="1">
      <c r="A1" s="374"/>
      <c r="B1" s="375" t="s">
        <v>131</v>
      </c>
      <c r="C1" s="375" t="s">
        <v>758</v>
      </c>
      <c r="D1" s="375" t="s">
        <v>759</v>
      </c>
      <c r="E1" s="375" t="s">
        <v>132</v>
      </c>
      <c r="F1" s="375" t="s">
        <v>760</v>
      </c>
      <c r="G1" s="375" t="s">
        <v>761</v>
      </c>
      <c r="H1" s="375" t="s">
        <v>762</v>
      </c>
      <c r="I1" s="375" t="s">
        <v>763</v>
      </c>
    </row>
    <row r="2" spans="1:9" ht="22.5">
      <c r="A2" s="287" t="s">
        <v>757</v>
      </c>
      <c r="B2" s="373" t="e">
        <f>RZiS!F16+RZiS!#REF!+RZiS!#REF!</f>
        <v>#REF!</v>
      </c>
      <c r="C2" s="373"/>
      <c r="D2" s="373"/>
      <c r="E2" s="373"/>
      <c r="F2" s="373"/>
      <c r="G2" s="373"/>
      <c r="H2" s="373"/>
      <c r="I2" s="372"/>
    </row>
    <row r="3" spans="1:9" ht="33.75">
      <c r="A3" s="287" t="s">
        <v>764</v>
      </c>
      <c r="B3" s="373">
        <v>0</v>
      </c>
      <c r="C3" s="373"/>
      <c r="D3" s="373"/>
      <c r="E3" s="373"/>
      <c r="F3" s="373"/>
      <c r="G3" s="373"/>
      <c r="H3" s="373"/>
      <c r="I3" s="372"/>
    </row>
    <row r="4" spans="1:9" ht="11.25">
      <c r="A4" s="287" t="s">
        <v>765</v>
      </c>
      <c r="B4" s="373"/>
      <c r="C4" s="373"/>
      <c r="D4" s="373"/>
      <c r="E4" s="373"/>
      <c r="F4" s="373" t="e">
        <f>#REF!+#REF!</f>
        <v>#REF!</v>
      </c>
      <c r="G4" s="373"/>
      <c r="H4" s="373"/>
      <c r="I4" s="372"/>
    </row>
    <row r="5" spans="1:9" ht="33.75">
      <c r="A5" s="287" t="s">
        <v>766</v>
      </c>
      <c r="B5" s="373"/>
      <c r="C5" s="373"/>
      <c r="D5" s="373"/>
      <c r="E5" s="373"/>
      <c r="F5" s="373"/>
      <c r="G5" s="373"/>
      <c r="H5" s="373"/>
      <c r="I5" s="372"/>
    </row>
    <row r="6" spans="1:9" ht="11.25">
      <c r="A6" s="287" t="s">
        <v>767</v>
      </c>
      <c r="B6" s="373"/>
      <c r="C6" s="373"/>
      <c r="D6" s="373"/>
      <c r="E6" s="373"/>
      <c r="F6" s="373"/>
      <c r="G6" s="373"/>
      <c r="H6" s="373"/>
      <c r="I6" s="372"/>
    </row>
    <row r="7" spans="1:9" ht="11.25">
      <c r="A7" s="287" t="s">
        <v>768</v>
      </c>
      <c r="B7" s="373"/>
      <c r="C7" s="373"/>
      <c r="D7" s="373"/>
      <c r="E7" s="373"/>
      <c r="F7" s="373"/>
      <c r="G7" s="373"/>
      <c r="H7" s="373"/>
      <c r="I7" s="372"/>
    </row>
    <row r="8" spans="1:9" ht="11.25">
      <c r="A8" s="287" t="s">
        <v>769</v>
      </c>
      <c r="B8" s="373"/>
      <c r="C8" s="373"/>
      <c r="D8" s="373"/>
      <c r="E8" s="373"/>
      <c r="F8" s="373"/>
      <c r="G8" s="373"/>
      <c r="H8" s="373">
        <f>'N.24'!C182</f>
        <v>1925</v>
      </c>
      <c r="I8" s="372"/>
    </row>
    <row r="9" spans="1:9" ht="22.5">
      <c r="A9" s="287" t="s">
        <v>770</v>
      </c>
      <c r="B9" s="373"/>
      <c r="C9" s="373"/>
      <c r="D9" s="373"/>
      <c r="E9" s="373"/>
      <c r="F9" s="373"/>
      <c r="G9" s="373"/>
      <c r="H9" s="373"/>
      <c r="I9" s="372"/>
    </row>
    <row r="10" spans="1:9" ht="45">
      <c r="A10" s="287" t="s">
        <v>771</v>
      </c>
      <c r="B10" s="373"/>
      <c r="C10" s="373"/>
      <c r="D10" s="373"/>
      <c r="E10" s="373"/>
      <c r="F10" s="373"/>
      <c r="G10" s="373"/>
      <c r="H10" s="373"/>
      <c r="I10" s="372"/>
    </row>
    <row r="11" spans="1:9" ht="11.25">
      <c r="A11" s="287" t="s">
        <v>772</v>
      </c>
      <c r="B11" s="373"/>
      <c r="C11" s="373"/>
      <c r="D11" s="373"/>
      <c r="E11" s="373"/>
      <c r="F11" s="373"/>
      <c r="G11" s="373"/>
      <c r="H11" s="373"/>
      <c r="I11" s="372"/>
    </row>
    <row r="12" spans="1:9" ht="11.25">
      <c r="A12" s="287" t="s">
        <v>773</v>
      </c>
      <c r="B12" s="373"/>
      <c r="C12" s="373"/>
      <c r="D12" s="373"/>
      <c r="E12" s="373"/>
      <c r="F12" s="373"/>
      <c r="G12" s="373"/>
      <c r="H12" s="373"/>
      <c r="I12" s="372"/>
    </row>
    <row r="13" spans="1:9" ht="11.25">
      <c r="A13" s="376" t="s">
        <v>774</v>
      </c>
      <c r="B13" s="377"/>
      <c r="C13" s="377"/>
      <c r="D13" s="377"/>
      <c r="E13" s="377"/>
      <c r="F13" s="377"/>
      <c r="G13" s="377"/>
      <c r="H13" s="377"/>
      <c r="I13" s="37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Arkusz62"/>
  <dimension ref="B2:E14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4.28125" style="294" customWidth="1"/>
    <col min="2" max="2" width="58.8515625" style="207" customWidth="1"/>
    <col min="3" max="4" width="11.7109375" style="207" customWidth="1"/>
    <col min="5" max="5" width="4.7109375" style="294" customWidth="1"/>
    <col min="6" max="16384" width="9.140625" style="207" customWidth="1"/>
  </cols>
  <sheetData>
    <row r="1" s="294" customFormat="1" ht="11.25"/>
    <row r="2" spans="2:4" ht="11.25">
      <c r="B2" s="300" t="s">
        <v>707</v>
      </c>
      <c r="C2" s="124" t="e">
        <f>#REF!</f>
        <v>#REF!</v>
      </c>
      <c r="D2" s="124" t="e">
        <f>#REF!</f>
        <v>#REF!</v>
      </c>
    </row>
    <row r="3" spans="2:5" ht="11.25">
      <c r="B3" s="178" t="s">
        <v>706</v>
      </c>
      <c r="C3" s="179">
        <f>D12</f>
        <v>16671</v>
      </c>
      <c r="D3" s="179">
        <v>17027</v>
      </c>
      <c r="E3" s="301" t="str">
        <f>IF(C3=D12,"ok.",C3-D12)</f>
        <v>ok.</v>
      </c>
    </row>
    <row r="4" spans="2:4" ht="11.25">
      <c r="B4" s="213" t="s">
        <v>708</v>
      </c>
      <c r="C4" s="175">
        <f>RZiS!F35</f>
        <v>508</v>
      </c>
      <c r="D4" s="175">
        <v>-131</v>
      </c>
    </row>
    <row r="5" spans="2:4" ht="11.25">
      <c r="B5" s="213" t="s">
        <v>711</v>
      </c>
      <c r="C5" s="175">
        <v>0</v>
      </c>
      <c r="D5" s="175">
        <v>25</v>
      </c>
    </row>
    <row r="6" spans="2:4" ht="11.25">
      <c r="B6" s="213" t="s">
        <v>710</v>
      </c>
      <c r="C6" s="175">
        <v>0</v>
      </c>
      <c r="D6" s="175">
        <v>-250</v>
      </c>
    </row>
    <row r="7" spans="2:4" ht="11.25" hidden="1">
      <c r="B7" s="174"/>
      <c r="C7" s="175"/>
      <c r="D7" s="175"/>
    </row>
    <row r="8" spans="2:4" ht="11.25" hidden="1">
      <c r="B8" s="174"/>
      <c r="C8" s="175"/>
      <c r="D8" s="175"/>
    </row>
    <row r="9" spans="2:4" ht="11.25" hidden="1">
      <c r="B9" s="174"/>
      <c r="C9" s="175"/>
      <c r="D9" s="175"/>
    </row>
    <row r="10" spans="2:4" ht="11.25" hidden="1">
      <c r="B10" s="174"/>
      <c r="C10" s="175"/>
      <c r="D10" s="175"/>
    </row>
    <row r="11" spans="2:4" ht="11.25" hidden="1">
      <c r="B11" s="174"/>
      <c r="C11" s="175"/>
      <c r="D11" s="175"/>
    </row>
    <row r="12" spans="2:4" ht="11.25">
      <c r="B12" s="178" t="s">
        <v>417</v>
      </c>
      <c r="C12" s="179">
        <f>SUM(C3:C11)</f>
        <v>17179</v>
      </c>
      <c r="D12" s="179">
        <f>SUM(D3:D11)</f>
        <v>16671</v>
      </c>
    </row>
    <row r="13" s="294" customFormat="1" ht="11.25"/>
    <row r="14" spans="3:4" s="294" customFormat="1" ht="11.25">
      <c r="C14" s="302">
        <f>IF(Aktywa!G9=C12,"ok.",Aktywa!G9-C12)</f>
        <v>-738</v>
      </c>
      <c r="D14" s="302">
        <f>IF(Aktywa!H9=D12,"ok.",Aktywa!H9-D12)</f>
        <v>762</v>
      </c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Arkusz50"/>
  <dimension ref="A1:R37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4.421875" style="203" customWidth="1"/>
    <col min="2" max="2" width="35.421875" style="207" customWidth="1"/>
    <col min="3" max="6" width="11.7109375" style="207" customWidth="1"/>
    <col min="7" max="7" width="5.7109375" style="207" customWidth="1"/>
    <col min="8" max="16384" width="9.140625" style="207" customWidth="1"/>
  </cols>
  <sheetData>
    <row r="1" spans="4:6" ht="11.25">
      <c r="D1" s="293">
        <v>0.5</v>
      </c>
      <c r="E1" s="293">
        <v>0.5</v>
      </c>
      <c r="F1" s="293">
        <v>0.5</v>
      </c>
    </row>
    <row r="2" spans="2:7" ht="11.25">
      <c r="B2" s="203"/>
      <c r="C2" s="203"/>
      <c r="D2" s="203"/>
      <c r="E2" s="203"/>
      <c r="F2" s="203"/>
      <c r="G2" s="294"/>
    </row>
    <row r="3" spans="1:18" s="170" customFormat="1" ht="90">
      <c r="A3" s="158"/>
      <c r="B3" s="300" t="s">
        <v>707</v>
      </c>
      <c r="C3" s="124" t="e">
        <f>CONCATENATE(#REF!," RAZEM")</f>
        <v>#REF!</v>
      </c>
      <c r="D3" s="401" t="s">
        <v>849</v>
      </c>
      <c r="E3" s="124" t="s">
        <v>567</v>
      </c>
      <c r="F3" s="124" t="s">
        <v>643</v>
      </c>
      <c r="G3" s="295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</row>
    <row r="4" spans="2:7" ht="11.25">
      <c r="B4" s="174" t="s">
        <v>635</v>
      </c>
      <c r="C4" s="175">
        <f>SUM(D4:F4)</f>
        <v>4242</v>
      </c>
      <c r="D4" s="175">
        <v>4239</v>
      </c>
      <c r="E4" s="175">
        <v>0</v>
      </c>
      <c r="F4" s="175">
        <v>3</v>
      </c>
      <c r="G4" s="294"/>
    </row>
    <row r="5" spans="2:7" ht="11.25">
      <c r="B5" s="174" t="s">
        <v>636</v>
      </c>
      <c r="C5" s="175">
        <f>SUM(D5:F5)</f>
        <v>62305</v>
      </c>
      <c r="D5" s="175">
        <v>62290</v>
      </c>
      <c r="E5" s="175">
        <v>0</v>
      </c>
      <c r="F5" s="175">
        <v>15</v>
      </c>
      <c r="G5" s="294"/>
    </row>
    <row r="6" spans="2:8" ht="11.25">
      <c r="B6" s="174" t="s">
        <v>637</v>
      </c>
      <c r="C6" s="175">
        <f>SUM(D6:F6)</f>
        <v>-7089</v>
      </c>
      <c r="D6" s="175">
        <v>-7074</v>
      </c>
      <c r="E6" s="175">
        <v>0</v>
      </c>
      <c r="F6" s="175">
        <v>-15</v>
      </c>
      <c r="G6" s="294"/>
      <c r="H6" s="207" t="s">
        <v>674</v>
      </c>
    </row>
    <row r="7" spans="2:10" ht="11.25">
      <c r="B7" s="174" t="s">
        <v>638</v>
      </c>
      <c r="C7" s="175">
        <f>SUM(D7:F7)</f>
        <v>-37079</v>
      </c>
      <c r="D7" s="175">
        <v>-37072</v>
      </c>
      <c r="E7" s="175">
        <v>0</v>
      </c>
      <c r="F7" s="175">
        <v>-7</v>
      </c>
      <c r="G7" s="294"/>
      <c r="H7" s="296"/>
      <c r="I7" s="297"/>
      <c r="J7" s="298">
        <v>-4</v>
      </c>
    </row>
    <row r="8" spans="2:7" ht="11.25">
      <c r="B8" s="178" t="s">
        <v>633</v>
      </c>
      <c r="C8" s="179">
        <f>SUM(C4:C7)</f>
        <v>22379</v>
      </c>
      <c r="D8" s="179">
        <f>SUM(D4:D7)</f>
        <v>22383</v>
      </c>
      <c r="E8" s="179">
        <f>SUM(E4:E7)</f>
        <v>0</v>
      </c>
      <c r="F8" s="179">
        <f>SUM(F4:F7)</f>
        <v>-4</v>
      </c>
      <c r="G8" s="294"/>
    </row>
    <row r="9" spans="2:7" ht="11.25">
      <c r="B9" s="174" t="s">
        <v>634</v>
      </c>
      <c r="C9" s="175">
        <f>SUM(D9:F9)</f>
        <v>11190</v>
      </c>
      <c r="D9" s="175">
        <f>ROUND(D8*D$1,0)</f>
        <v>11192</v>
      </c>
      <c r="E9" s="175">
        <f>ROUND(E8*E$1,0)</f>
        <v>0</v>
      </c>
      <c r="F9" s="175">
        <f>ROUND(F8*F$1,0)</f>
        <v>-2</v>
      </c>
      <c r="G9" s="294"/>
    </row>
    <row r="10" spans="2:7" ht="11.25">
      <c r="B10" s="174" t="s">
        <v>639</v>
      </c>
      <c r="C10" s="175">
        <f>SUM(D10:F10)</f>
        <v>0</v>
      </c>
      <c r="D10" s="175">
        <v>0</v>
      </c>
      <c r="E10" s="175">
        <v>0</v>
      </c>
      <c r="F10" s="175">
        <v>0</v>
      </c>
      <c r="G10" s="294"/>
    </row>
    <row r="11" spans="2:7" ht="22.5">
      <c r="B11" s="178" t="s">
        <v>640</v>
      </c>
      <c r="C11" s="179">
        <f>SUM(C9:C10)</f>
        <v>11190</v>
      </c>
      <c r="D11" s="179">
        <f>SUM(D9:D10)</f>
        <v>11192</v>
      </c>
      <c r="E11" s="179">
        <f>SUM(E9:E10)</f>
        <v>0</v>
      </c>
      <c r="F11" s="179">
        <f>SUM(F9:F10)</f>
        <v>-2</v>
      </c>
      <c r="G11" s="294"/>
    </row>
    <row r="12" spans="2:7" ht="22.5">
      <c r="B12" s="174" t="s">
        <v>641</v>
      </c>
      <c r="C12" s="175">
        <f>SUM(D12:F12)</f>
        <v>7335</v>
      </c>
      <c r="D12" s="175">
        <v>7328</v>
      </c>
      <c r="E12" s="175">
        <v>0</v>
      </c>
      <c r="F12" s="175">
        <v>7</v>
      </c>
      <c r="G12" s="294"/>
    </row>
    <row r="13" spans="2:7" ht="22.5">
      <c r="B13" s="178" t="s">
        <v>642</v>
      </c>
      <c r="C13" s="179">
        <f>SUM(D13:F13)</f>
        <v>508</v>
      </c>
      <c r="D13" s="179">
        <v>511</v>
      </c>
      <c r="E13" s="179">
        <v>0</v>
      </c>
      <c r="F13" s="179">
        <v>-3</v>
      </c>
      <c r="G13" s="294"/>
    </row>
    <row r="14" spans="2:7" ht="12" thickBot="1">
      <c r="B14" s="203"/>
      <c r="C14" s="203"/>
      <c r="D14" s="169"/>
      <c r="E14" s="169"/>
      <c r="F14" s="169"/>
      <c r="G14" s="294"/>
    </row>
    <row r="15" spans="2:7" ht="12" thickBot="1">
      <c r="B15" s="203"/>
      <c r="C15" s="299">
        <f>IF('MPW -1'!C12='MPW - 2'!C11,"ok.",'MPW -1'!C12-'MPW - 2'!C11)</f>
        <v>5989</v>
      </c>
      <c r="D15" s="203"/>
      <c r="E15" s="203"/>
      <c r="F15" s="203"/>
      <c r="G15" s="294"/>
    </row>
    <row r="16" spans="2:7" ht="11.25">
      <c r="B16" s="203"/>
      <c r="C16" s="229">
        <f>C11-C26-C13</f>
        <v>-5989</v>
      </c>
      <c r="D16" s="229">
        <f>D11-D26-D13</f>
        <v>-5975</v>
      </c>
      <c r="E16" s="229">
        <f>E11-E26-E13</f>
        <v>-13</v>
      </c>
      <c r="F16" s="229">
        <f>F11-F26-F13</f>
        <v>-1</v>
      </c>
      <c r="G16" s="294"/>
    </row>
    <row r="17" spans="2:7" ht="11.25">
      <c r="B17" s="203"/>
      <c r="C17" s="203"/>
      <c r="D17" s="169"/>
      <c r="E17" s="169"/>
      <c r="F17" s="169"/>
      <c r="G17" s="294"/>
    </row>
    <row r="18" spans="2:7" ht="45">
      <c r="B18" s="300" t="s">
        <v>707</v>
      </c>
      <c r="C18" s="124" t="e">
        <f>CONCATENATE(#REF!," RAZEM")</f>
        <v>#REF!</v>
      </c>
      <c r="D18" s="124" t="s">
        <v>209</v>
      </c>
      <c r="E18" s="124" t="str">
        <f>E3</f>
        <v>Centauris BIS Sp. z o.o.</v>
      </c>
      <c r="F18" s="124" t="str">
        <f>F3</f>
        <v>IPD Invest Sp. z o.o.</v>
      </c>
      <c r="G18" s="294"/>
    </row>
    <row r="19" spans="2:7" ht="11.25">
      <c r="B19" s="174" t="s">
        <v>635</v>
      </c>
      <c r="C19" s="175">
        <f>SUM(D19:F19)</f>
        <v>3051</v>
      </c>
      <c r="D19" s="175">
        <v>3030</v>
      </c>
      <c r="E19" s="175">
        <v>0</v>
      </c>
      <c r="F19" s="175">
        <v>21</v>
      </c>
      <c r="G19" s="294"/>
    </row>
    <row r="20" spans="2:7" ht="11.25">
      <c r="B20" s="174" t="s">
        <v>636</v>
      </c>
      <c r="C20" s="175">
        <f>SUM(D20:F20)</f>
        <v>43941</v>
      </c>
      <c r="D20" s="175">
        <v>43841</v>
      </c>
      <c r="E20" s="175">
        <v>94</v>
      </c>
      <c r="F20" s="175">
        <v>6</v>
      </c>
      <c r="G20" s="294"/>
    </row>
    <row r="21" spans="2:7" ht="11.25">
      <c r="B21" s="174" t="s">
        <v>637</v>
      </c>
      <c r="C21" s="175">
        <f>SUM(D21:F21)</f>
        <v>-4295</v>
      </c>
      <c r="D21" s="175">
        <v>-4295</v>
      </c>
      <c r="E21" s="175">
        <v>0</v>
      </c>
      <c r="F21" s="175">
        <v>0</v>
      </c>
      <c r="G21" s="294"/>
    </row>
    <row r="22" spans="2:7" ht="11.25">
      <c r="B22" s="174" t="s">
        <v>638</v>
      </c>
      <c r="C22" s="175">
        <f>SUM(D22:F22)</f>
        <v>-9356</v>
      </c>
      <c r="D22" s="175">
        <v>-9264</v>
      </c>
      <c r="E22" s="175">
        <v>-69</v>
      </c>
      <c r="F22" s="175">
        <v>-23</v>
      </c>
      <c r="G22" s="294"/>
    </row>
    <row r="23" spans="2:7" ht="11.25">
      <c r="B23" s="178" t="s">
        <v>633</v>
      </c>
      <c r="C23" s="179">
        <f>SUM(C19:C22)</f>
        <v>33341</v>
      </c>
      <c r="D23" s="179">
        <f>SUM(D19:D22)</f>
        <v>33312</v>
      </c>
      <c r="E23" s="179">
        <f>SUM(E19:E22)</f>
        <v>25</v>
      </c>
      <c r="F23" s="179">
        <f>SUM(F19:F22)</f>
        <v>4</v>
      </c>
      <c r="G23" s="294"/>
    </row>
    <row r="24" spans="2:9" ht="11.25">
      <c r="B24" s="174" t="s">
        <v>634</v>
      </c>
      <c r="C24" s="175">
        <f>SUM(D24:F24)</f>
        <v>16671</v>
      </c>
      <c r="D24" s="175">
        <v>16656</v>
      </c>
      <c r="E24" s="175">
        <v>13</v>
      </c>
      <c r="F24" s="175">
        <v>2</v>
      </c>
      <c r="G24" s="294"/>
      <c r="I24" s="292"/>
    </row>
    <row r="25" spans="2:7" ht="11.25">
      <c r="B25" s="174" t="s">
        <v>639</v>
      </c>
      <c r="C25" s="175">
        <f>SUM(D25:F25)</f>
        <v>0</v>
      </c>
      <c r="D25" s="175">
        <v>0</v>
      </c>
      <c r="E25" s="175">
        <v>0</v>
      </c>
      <c r="F25" s="175">
        <v>0</v>
      </c>
      <c r="G25" s="294"/>
    </row>
    <row r="26" spans="2:7" ht="11.25">
      <c r="B26" s="178" t="s">
        <v>640</v>
      </c>
      <c r="C26" s="179">
        <f>SUM(C24:C25)</f>
        <v>16671</v>
      </c>
      <c r="D26" s="179">
        <f>SUM(D24:D25)</f>
        <v>16656</v>
      </c>
      <c r="E26" s="179">
        <f>SUM(E24:E25)</f>
        <v>13</v>
      </c>
      <c r="F26" s="179">
        <f>SUM(F24:F25)</f>
        <v>2</v>
      </c>
      <c r="G26" s="294"/>
    </row>
    <row r="27" spans="2:7" ht="11.25">
      <c r="B27" s="174" t="s">
        <v>641</v>
      </c>
      <c r="C27" s="175">
        <f>SUM(D27:F27)</f>
        <v>9970</v>
      </c>
      <c r="D27" s="175">
        <v>9956</v>
      </c>
      <c r="E27" s="175">
        <v>0</v>
      </c>
      <c r="F27" s="175">
        <v>14</v>
      </c>
      <c r="G27" s="294"/>
    </row>
    <row r="28" spans="2:7" ht="11.25">
      <c r="B28" s="178" t="s">
        <v>642</v>
      </c>
      <c r="C28" s="179">
        <f>SUM(D28:F28)</f>
        <v>-131</v>
      </c>
      <c r="D28" s="179">
        <v>-127</v>
      </c>
      <c r="E28" s="179">
        <v>-5</v>
      </c>
      <c r="F28" s="179">
        <v>1</v>
      </c>
      <c r="G28" s="294"/>
    </row>
    <row r="29" spans="2:7" ht="12" thickBot="1">
      <c r="B29" s="203"/>
      <c r="C29" s="203"/>
      <c r="D29" s="203"/>
      <c r="E29" s="203"/>
      <c r="F29" s="203"/>
      <c r="G29" s="294"/>
    </row>
    <row r="30" spans="2:7" ht="12" thickBot="1">
      <c r="B30" s="203"/>
      <c r="C30" s="299" t="str">
        <f>IF('MPW -1'!D12='MPW - 2'!C26,"ok.",'MPW -1'!D12-'MPW - 2'!C26)</f>
        <v>ok.</v>
      </c>
      <c r="D30" s="203"/>
      <c r="E30" s="203"/>
      <c r="F30" s="203"/>
      <c r="G30" s="294"/>
    </row>
    <row r="31" spans="2:6" ht="11.25">
      <c r="B31" s="203"/>
      <c r="C31" s="203"/>
      <c r="D31" s="203"/>
      <c r="E31" s="203"/>
      <c r="F31" s="203"/>
    </row>
    <row r="32" spans="2:5" ht="11.25">
      <c r="B32" s="203"/>
      <c r="C32" s="203"/>
      <c r="D32" s="203"/>
      <c r="E32" s="203"/>
    </row>
    <row r="33" spans="2:6" ht="11.25">
      <c r="B33" s="203"/>
      <c r="C33" s="203"/>
      <c r="D33" s="203"/>
      <c r="E33" s="203"/>
      <c r="F33" s="203"/>
    </row>
    <row r="34" spans="2:6" ht="11.25">
      <c r="B34" s="203"/>
      <c r="C34" s="203"/>
      <c r="D34" s="203"/>
      <c r="E34" s="203"/>
      <c r="F34" s="203"/>
    </row>
    <row r="35" spans="2:6" ht="11.25">
      <c r="B35" s="203"/>
      <c r="C35" s="203"/>
      <c r="D35" s="203"/>
      <c r="E35" s="203"/>
      <c r="F35" s="203"/>
    </row>
    <row r="36" spans="2:6" ht="11.25">
      <c r="B36" s="203"/>
      <c r="C36" s="203"/>
      <c r="D36" s="203"/>
      <c r="E36" s="203"/>
      <c r="F36" s="203"/>
    </row>
    <row r="37" spans="2:6" ht="11.25">
      <c r="B37" s="203"/>
      <c r="C37" s="203"/>
      <c r="D37" s="203"/>
      <c r="E37" s="203"/>
      <c r="F37" s="203"/>
    </row>
  </sheetData>
  <sheetProtection/>
  <conditionalFormatting sqref="C15">
    <cfRule type="cellIs" priority="3" dxfId="0" operator="notEqual" stopIfTrue="1">
      <formula>"ok."</formula>
    </cfRule>
  </conditionalFormatting>
  <conditionalFormatting sqref="C30">
    <cfRule type="cellIs" priority="2" dxfId="0" operator="notEqual" stopIfTrue="1">
      <formula>"ok."</formula>
    </cfRule>
  </conditionalFormatting>
  <printOptions/>
  <pageMargins left="0.75" right="0.75" top="1" bottom="1" header="0.5" footer="0.5"/>
  <pageSetup horizontalDpi="600" verticalDpi="600" orientation="portrait" paperSize="9" scale="75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codeName="Arkusz55">
    <pageSetUpPr fitToPage="1"/>
  </sheetPr>
  <dimension ref="A2:P32"/>
  <sheetViews>
    <sheetView view="pageBreakPreview" zoomScaleSheetLayoutView="100" zoomScalePageLayoutView="0" workbookViewId="0" topLeftCell="A1">
      <selection activeCell="I6" sqref="I6"/>
    </sheetView>
  </sheetViews>
  <sheetFormatPr defaultColWidth="9.140625" defaultRowHeight="12.75"/>
  <cols>
    <col min="1" max="1" width="3.140625" style="158" customWidth="1"/>
    <col min="2" max="2" width="18.8515625" style="159" customWidth="1"/>
    <col min="3" max="3" width="20.00390625" style="158" customWidth="1"/>
    <col min="4" max="5" width="10.00390625" style="158" customWidth="1"/>
    <col min="6" max="6" width="15.00390625" style="158" hidden="1" customWidth="1"/>
    <col min="7" max="7" width="10.8515625" style="158" hidden="1" customWidth="1"/>
    <col min="8" max="9" width="11.7109375" style="158" customWidth="1"/>
    <col min="10" max="12" width="9.140625" style="158" customWidth="1"/>
    <col min="13" max="13" width="9.140625" style="170" customWidth="1"/>
    <col min="14" max="14" width="9.7109375" style="170" bestFit="1" customWidth="1"/>
    <col min="15" max="16384" width="9.140625" style="170" customWidth="1"/>
  </cols>
  <sheetData>
    <row r="1" ht="11.25"/>
    <row r="2" spans="1:9" ht="11.25">
      <c r="A2" s="159"/>
      <c r="B2" s="558" t="s">
        <v>169</v>
      </c>
      <c r="C2" s="561" t="s">
        <v>170</v>
      </c>
      <c r="D2" s="561" t="s">
        <v>174</v>
      </c>
      <c r="E2" s="561" t="s">
        <v>143</v>
      </c>
      <c r="F2" s="561" t="s">
        <v>142</v>
      </c>
      <c r="G2" s="561" t="s">
        <v>576</v>
      </c>
      <c r="H2" s="430" t="s">
        <v>814</v>
      </c>
      <c r="I2" s="432"/>
    </row>
    <row r="3" spans="1:9" ht="11.25">
      <c r="A3" s="159"/>
      <c r="B3" s="559"/>
      <c r="C3" s="562"/>
      <c r="D3" s="562"/>
      <c r="E3" s="562"/>
      <c r="F3" s="562"/>
      <c r="G3" s="562"/>
      <c r="H3" s="556" t="s">
        <v>413</v>
      </c>
      <c r="I3" s="556" t="s">
        <v>133</v>
      </c>
    </row>
    <row r="4" spans="1:9" ht="11.25">
      <c r="A4" s="159"/>
      <c r="B4" s="560"/>
      <c r="C4" s="563"/>
      <c r="D4" s="563"/>
      <c r="E4" s="563"/>
      <c r="F4" s="563"/>
      <c r="G4" s="563"/>
      <c r="H4" s="557"/>
      <c r="I4" s="557"/>
    </row>
    <row r="5" spans="1:16" ht="22.5">
      <c r="A5" s="159"/>
      <c r="B5" s="112" t="s">
        <v>782</v>
      </c>
      <c r="C5" s="112" t="s">
        <v>775</v>
      </c>
      <c r="D5" s="212" t="s">
        <v>776</v>
      </c>
      <c r="E5" s="104" t="e">
        <f>ROUND(O5*H14,0)</f>
        <v>#REF!</v>
      </c>
      <c r="F5" s="104"/>
      <c r="G5" s="104"/>
      <c r="H5" s="104">
        <v>354</v>
      </c>
      <c r="I5" s="104">
        <v>0</v>
      </c>
      <c r="K5" s="288" t="s">
        <v>743</v>
      </c>
      <c r="O5" s="170">
        <f>961+8341+206+113</f>
        <v>9621</v>
      </c>
      <c r="P5" s="170" t="s">
        <v>845</v>
      </c>
    </row>
    <row r="6" spans="1:16" ht="22.5">
      <c r="A6" s="159"/>
      <c r="B6" s="112" t="s">
        <v>783</v>
      </c>
      <c r="C6" s="112" t="s">
        <v>172</v>
      </c>
      <c r="D6" s="212" t="s">
        <v>746</v>
      </c>
      <c r="E6" s="104" t="e">
        <f>ROUND(O6*H14,0)</f>
        <v>#REF!</v>
      </c>
      <c r="F6" s="113"/>
      <c r="G6" s="113"/>
      <c r="H6" s="104">
        <v>0</v>
      </c>
      <c r="I6" s="104">
        <v>380</v>
      </c>
      <c r="K6" s="288" t="s">
        <v>745</v>
      </c>
      <c r="O6" s="170">
        <v>5939</v>
      </c>
      <c r="P6" s="170" t="s">
        <v>845</v>
      </c>
    </row>
    <row r="7" spans="1:16" ht="22.5">
      <c r="A7" s="159"/>
      <c r="B7" s="112" t="s">
        <v>782</v>
      </c>
      <c r="C7" s="112" t="s">
        <v>172</v>
      </c>
      <c r="D7" s="212" t="s">
        <v>827</v>
      </c>
      <c r="E7" s="104" t="e">
        <f>ROUND(O7*H14,0)</f>
        <v>#REF!</v>
      </c>
      <c r="F7" s="388"/>
      <c r="G7" s="388"/>
      <c r="H7" s="104">
        <v>0</v>
      </c>
      <c r="I7" s="104">
        <v>246</v>
      </c>
      <c r="K7" s="288" t="s">
        <v>825</v>
      </c>
      <c r="O7" s="170">
        <v>1663</v>
      </c>
      <c r="P7" s="170" t="s">
        <v>845</v>
      </c>
    </row>
    <row r="8" spans="1:16" ht="22.5">
      <c r="A8" s="159"/>
      <c r="B8" s="112" t="s">
        <v>782</v>
      </c>
      <c r="C8" s="112" t="s">
        <v>172</v>
      </c>
      <c r="D8" s="212" t="s">
        <v>828</v>
      </c>
      <c r="E8" s="104">
        <f>O8</f>
        <v>10000</v>
      </c>
      <c r="F8" s="388"/>
      <c r="G8" s="388"/>
      <c r="H8" s="104">
        <v>0</v>
      </c>
      <c r="I8" s="104">
        <v>324</v>
      </c>
      <c r="K8" s="288" t="s">
        <v>780</v>
      </c>
      <c r="O8" s="170">
        <v>10000</v>
      </c>
      <c r="P8" s="170" t="s">
        <v>579</v>
      </c>
    </row>
    <row r="9" spans="1:11" ht="11.25" hidden="1">
      <c r="A9" s="159"/>
      <c r="B9" s="386"/>
      <c r="C9" s="386"/>
      <c r="D9" s="387"/>
      <c r="E9" s="113"/>
      <c r="F9" s="388"/>
      <c r="G9" s="388"/>
      <c r="H9" s="104"/>
      <c r="I9" s="104"/>
      <c r="K9" s="288"/>
    </row>
    <row r="10" spans="1:11" ht="11.25" hidden="1">
      <c r="A10" s="159"/>
      <c r="B10" s="386"/>
      <c r="C10" s="386"/>
      <c r="D10" s="387"/>
      <c r="E10" s="113"/>
      <c r="F10" s="388"/>
      <c r="G10" s="388"/>
      <c r="H10" s="104"/>
      <c r="I10" s="104"/>
      <c r="K10" s="288"/>
    </row>
    <row r="11" spans="1:11" ht="11.25" hidden="1">
      <c r="A11" s="159"/>
      <c r="B11" s="386"/>
      <c r="C11" s="386"/>
      <c r="D11" s="387"/>
      <c r="E11" s="113"/>
      <c r="F11" s="388"/>
      <c r="G11" s="388"/>
      <c r="H11" s="388"/>
      <c r="I11" s="388"/>
      <c r="K11" s="288"/>
    </row>
    <row r="12" spans="1:9" ht="11.25">
      <c r="A12" s="159"/>
      <c r="B12" s="553"/>
      <c r="C12" s="554"/>
      <c r="D12" s="555"/>
      <c r="E12" s="51" t="s">
        <v>162</v>
      </c>
      <c r="F12" s="107">
        <f>SUM(F5:F11)</f>
        <v>0</v>
      </c>
      <c r="G12" s="107">
        <f>SUM(G5:G11)</f>
        <v>0</v>
      </c>
      <c r="H12" s="107">
        <f>SUM(H5:H11)</f>
        <v>354</v>
      </c>
      <c r="I12" s="107">
        <f>SUM(I5:I11)</f>
        <v>950</v>
      </c>
    </row>
    <row r="13" spans="1:9" ht="11.25">
      <c r="A13" s="159"/>
      <c r="I13" s="164">
        <v>-857</v>
      </c>
    </row>
    <row r="14" spans="1:8" ht="11.25">
      <c r="A14" s="159"/>
      <c r="E14" s="158" t="s">
        <v>747</v>
      </c>
      <c r="H14" s="158" t="e">
        <f>'Wybrane dane finansowe'!#REF!</f>
        <v>#REF!</v>
      </c>
    </row>
    <row r="15" ht="11.25">
      <c r="A15" s="159"/>
    </row>
    <row r="16" ht="11.25">
      <c r="A16" s="159"/>
    </row>
    <row r="17" ht="11.25">
      <c r="A17" s="159"/>
    </row>
    <row r="18" spans="2:9" ht="12.75" customHeight="1">
      <c r="B18" s="558" t="s">
        <v>169</v>
      </c>
      <c r="C18" s="561" t="s">
        <v>170</v>
      </c>
      <c r="D18" s="561" t="s">
        <v>174</v>
      </c>
      <c r="E18" s="561" t="s">
        <v>143</v>
      </c>
      <c r="F18" s="561" t="s">
        <v>142</v>
      </c>
      <c r="G18" s="561" t="s">
        <v>576</v>
      </c>
      <c r="H18" s="430" t="s">
        <v>705</v>
      </c>
      <c r="I18" s="432"/>
    </row>
    <row r="19" spans="2:9" ht="11.25">
      <c r="B19" s="559"/>
      <c r="C19" s="562"/>
      <c r="D19" s="562"/>
      <c r="E19" s="562"/>
      <c r="F19" s="562"/>
      <c r="G19" s="562"/>
      <c r="H19" s="556" t="s">
        <v>413</v>
      </c>
      <c r="I19" s="556" t="s">
        <v>133</v>
      </c>
    </row>
    <row r="20" spans="2:9" ht="11.25">
      <c r="B20" s="560"/>
      <c r="C20" s="563"/>
      <c r="D20" s="563"/>
      <c r="E20" s="563"/>
      <c r="F20" s="563"/>
      <c r="G20" s="563"/>
      <c r="H20" s="557"/>
      <c r="I20" s="557"/>
    </row>
    <row r="21" spans="2:11" ht="11.25">
      <c r="B21" s="120" t="s">
        <v>782</v>
      </c>
      <c r="C21" s="120" t="s">
        <v>775</v>
      </c>
      <c r="D21" s="289" t="s">
        <v>744</v>
      </c>
      <c r="E21" s="104">
        <v>2957.4468944019995</v>
      </c>
      <c r="F21" s="104"/>
      <c r="G21" s="104"/>
      <c r="H21" s="104">
        <v>0</v>
      </c>
      <c r="I21" s="104">
        <v>58</v>
      </c>
      <c r="K21" s="288" t="s">
        <v>743</v>
      </c>
    </row>
    <row r="22" spans="2:11" ht="22.5">
      <c r="B22" s="120" t="s">
        <v>782</v>
      </c>
      <c r="C22" s="120" t="s">
        <v>171</v>
      </c>
      <c r="D22" s="289" t="s">
        <v>776</v>
      </c>
      <c r="E22" s="104">
        <v>22520</v>
      </c>
      <c r="F22" s="104"/>
      <c r="G22" s="104"/>
      <c r="H22" s="104">
        <v>0</v>
      </c>
      <c r="I22" s="104">
        <v>354</v>
      </c>
      <c r="K22" s="288" t="s">
        <v>743</v>
      </c>
    </row>
    <row r="23" spans="2:11" ht="22.5">
      <c r="B23" s="120" t="s">
        <v>783</v>
      </c>
      <c r="C23" s="120" t="s">
        <v>172</v>
      </c>
      <c r="D23" s="290" t="s">
        <v>746</v>
      </c>
      <c r="E23" s="104">
        <v>25084</v>
      </c>
      <c r="F23" s="104"/>
      <c r="G23" s="104"/>
      <c r="H23" s="104">
        <v>0</v>
      </c>
      <c r="I23" s="104">
        <v>430</v>
      </c>
      <c r="K23" s="288" t="s">
        <v>745</v>
      </c>
    </row>
    <row r="24" spans="2:11" ht="33.75">
      <c r="B24" s="120" t="s">
        <v>783</v>
      </c>
      <c r="C24" s="120" t="s">
        <v>777</v>
      </c>
      <c r="D24" s="290" t="s">
        <v>746</v>
      </c>
      <c r="E24" s="104">
        <v>42186</v>
      </c>
      <c r="F24" s="104"/>
      <c r="G24" s="104"/>
      <c r="H24" s="104">
        <v>0</v>
      </c>
      <c r="I24" s="104">
        <f>822+31</f>
        <v>853</v>
      </c>
      <c r="K24" s="288" t="s">
        <v>745</v>
      </c>
    </row>
    <row r="25" spans="2:11" ht="11.25">
      <c r="B25" s="120" t="s">
        <v>782</v>
      </c>
      <c r="C25" s="120" t="s">
        <v>775</v>
      </c>
      <c r="D25" s="289" t="s">
        <v>779</v>
      </c>
      <c r="E25" s="104">
        <v>17510</v>
      </c>
      <c r="F25" s="291"/>
      <c r="G25" s="291"/>
      <c r="H25" s="291">
        <v>0</v>
      </c>
      <c r="I25" s="291">
        <v>377</v>
      </c>
      <c r="K25" s="288" t="s">
        <v>778</v>
      </c>
    </row>
    <row r="26" spans="2:11" ht="22.5">
      <c r="B26" s="120" t="s">
        <v>782</v>
      </c>
      <c r="C26" s="120" t="s">
        <v>172</v>
      </c>
      <c r="D26" s="289" t="s">
        <v>173</v>
      </c>
      <c r="E26" s="104">
        <v>11961</v>
      </c>
      <c r="F26" s="291"/>
      <c r="G26" s="291"/>
      <c r="H26" s="291">
        <v>0</v>
      </c>
      <c r="I26" s="291">
        <v>140</v>
      </c>
      <c r="K26" s="288" t="s">
        <v>780</v>
      </c>
    </row>
    <row r="27" spans="2:11" ht="22.5">
      <c r="B27" s="120" t="s">
        <v>782</v>
      </c>
      <c r="C27" s="120" t="s">
        <v>172</v>
      </c>
      <c r="D27" s="289" t="s">
        <v>742</v>
      </c>
      <c r="E27" s="104">
        <v>27300</v>
      </c>
      <c r="F27" s="291"/>
      <c r="G27" s="291"/>
      <c r="H27" s="291">
        <v>0</v>
      </c>
      <c r="I27" s="291">
        <v>874</v>
      </c>
      <c r="K27" s="288" t="s">
        <v>781</v>
      </c>
    </row>
    <row r="28" spans="2:9" ht="11.25">
      <c r="B28" s="553"/>
      <c r="C28" s="554"/>
      <c r="D28" s="555"/>
      <c r="E28" s="51" t="s">
        <v>162</v>
      </c>
      <c r="F28" s="107">
        <f>SUM(F21:F27)</f>
        <v>0</v>
      </c>
      <c r="G28" s="107">
        <f>SUM(G21:G27)</f>
        <v>0</v>
      </c>
      <c r="H28" s="107">
        <f>SUM(H21:H27)</f>
        <v>0</v>
      </c>
      <c r="I28" s="107">
        <f>SUM(I21:I27)</f>
        <v>3086</v>
      </c>
    </row>
    <row r="29" spans="2:9" ht="11.25">
      <c r="B29" s="182"/>
      <c r="C29" s="248"/>
      <c r="D29" s="248"/>
      <c r="E29" s="248"/>
      <c r="F29" s="248"/>
      <c r="G29" s="181"/>
      <c r="H29" s="181"/>
      <c r="I29" s="164">
        <v>2490</v>
      </c>
    </row>
    <row r="32" ht="11.25">
      <c r="B32" s="211"/>
    </row>
  </sheetData>
  <sheetProtection formatRows="0"/>
  <mergeCells count="20">
    <mergeCell ref="B18:B20"/>
    <mergeCell ref="E18:E20"/>
    <mergeCell ref="F18:F20"/>
    <mergeCell ref="D18:D20"/>
    <mergeCell ref="G2:G4"/>
    <mergeCell ref="H18:I18"/>
    <mergeCell ref="G18:G20"/>
    <mergeCell ref="H19:H20"/>
    <mergeCell ref="I19:I20"/>
    <mergeCell ref="C18:C20"/>
    <mergeCell ref="B28:D28"/>
    <mergeCell ref="B12:D12"/>
    <mergeCell ref="H2:I2"/>
    <mergeCell ref="H3:H4"/>
    <mergeCell ref="I3:I4"/>
    <mergeCell ref="B2:B4"/>
    <mergeCell ref="C2:C4"/>
    <mergeCell ref="D2:D4"/>
    <mergeCell ref="E2:E4"/>
    <mergeCell ref="F2:F4"/>
  </mergeCells>
  <printOptions/>
  <pageMargins left="0.75" right="0.75" top="0.57" bottom="1" header="0.5" footer="0.5"/>
  <pageSetup fitToHeight="1" fitToWidth="1" horizontalDpi="600" verticalDpi="600" orientation="portrait" paperSize="9" scale="93" r:id="rId3"/>
  <headerFooter alignWithMargins="0">
    <oddFooter>&amp;C&amp;7Informacja dodatkowa oraz noty objaśniające stanowią integralną część sprawozdania finansowego.&amp;R&amp;P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Arkusz63"/>
  <dimension ref="A1:I149"/>
  <sheetViews>
    <sheetView zoomScalePageLayoutView="0" workbookViewId="0" topLeftCell="A73">
      <selection activeCell="C119" sqref="C119"/>
    </sheetView>
  </sheetViews>
  <sheetFormatPr defaultColWidth="9.140625" defaultRowHeight="12.75" outlineLevelRow="1"/>
  <cols>
    <col min="1" max="1" width="3.00390625" style="207" customWidth="1"/>
    <col min="2" max="2" width="62.421875" style="207" customWidth="1"/>
    <col min="3" max="3" width="16.8515625" style="207" customWidth="1"/>
    <col min="4" max="4" width="34.8515625" style="207" customWidth="1"/>
    <col min="5" max="5" width="8.7109375" style="207" customWidth="1"/>
    <col min="6" max="6" width="31.7109375" style="207" customWidth="1"/>
    <col min="7" max="9" width="16.8515625" style="207" customWidth="1"/>
    <col min="10" max="16384" width="9.140625" style="207" customWidth="1"/>
  </cols>
  <sheetData>
    <row r="1" s="353" customFormat="1" ht="12.75" customHeight="1">
      <c r="A1" s="352" t="s">
        <v>727</v>
      </c>
    </row>
    <row r="2" ht="12.75" customHeight="1"/>
    <row r="3" spans="1:5" ht="11.25">
      <c r="A3" s="358" t="s">
        <v>155</v>
      </c>
      <c r="B3" s="334"/>
      <c r="C3" s="382" t="s">
        <v>729</v>
      </c>
      <c r="D3" s="344" t="s">
        <v>712</v>
      </c>
      <c r="E3" s="345"/>
    </row>
    <row r="4" spans="1:5" ht="11.25">
      <c r="A4" s="356" t="s">
        <v>713</v>
      </c>
      <c r="B4" s="332"/>
      <c r="C4" s="175">
        <f>SUM(C5:C13)</f>
        <v>0</v>
      </c>
      <c r="D4" s="346"/>
      <c r="E4" s="347"/>
    </row>
    <row r="5" spans="1:5" ht="11.25" hidden="1" outlineLevel="1">
      <c r="A5" s="53" t="s">
        <v>144</v>
      </c>
      <c r="B5" s="54" t="s">
        <v>153</v>
      </c>
      <c r="C5" s="175"/>
      <c r="D5" s="348"/>
      <c r="E5" s="349"/>
    </row>
    <row r="6" spans="1:5" ht="11.25" hidden="1" outlineLevel="1">
      <c r="A6" s="53" t="s">
        <v>145</v>
      </c>
      <c r="B6" s="54" t="s">
        <v>612</v>
      </c>
      <c r="C6" s="175"/>
      <c r="D6" s="348"/>
      <c r="E6" s="350"/>
    </row>
    <row r="7" spans="1:5" ht="11.25" hidden="1" outlineLevel="1">
      <c r="A7" s="53" t="s">
        <v>146</v>
      </c>
      <c r="B7" s="54" t="s">
        <v>154</v>
      </c>
      <c r="C7" s="175"/>
      <c r="D7" s="348"/>
      <c r="E7" s="349"/>
    </row>
    <row r="8" spans="1:5" ht="11.25" hidden="1" outlineLevel="1">
      <c r="A8" s="53" t="s">
        <v>147</v>
      </c>
      <c r="B8" s="54" t="s">
        <v>103</v>
      </c>
      <c r="C8" s="175"/>
      <c r="D8" s="348"/>
      <c r="E8" s="349"/>
    </row>
    <row r="9" spans="1:5" ht="11.25" hidden="1" outlineLevel="1">
      <c r="A9" s="53" t="s">
        <v>150</v>
      </c>
      <c r="B9" s="54" t="s">
        <v>104</v>
      </c>
      <c r="C9" s="175"/>
      <c r="D9" s="348"/>
      <c r="E9" s="349"/>
    </row>
    <row r="10" spans="1:5" ht="11.25" hidden="1" outlineLevel="1">
      <c r="A10" s="381" t="s">
        <v>151</v>
      </c>
      <c r="B10" s="357" t="s">
        <v>631</v>
      </c>
      <c r="C10" s="175"/>
      <c r="D10" s="348"/>
      <c r="E10" s="349"/>
    </row>
    <row r="11" spans="1:5" ht="11.25" hidden="1" outlineLevel="1">
      <c r="A11" s="53" t="s">
        <v>288</v>
      </c>
      <c r="B11" s="54" t="s">
        <v>565</v>
      </c>
      <c r="C11" s="175"/>
      <c r="D11" s="348"/>
      <c r="E11" s="349"/>
    </row>
    <row r="12" spans="1:5" ht="11.25" hidden="1" outlineLevel="1">
      <c r="A12" s="53" t="s">
        <v>632</v>
      </c>
      <c r="B12" s="54" t="s">
        <v>177</v>
      </c>
      <c r="C12" s="175"/>
      <c r="D12" s="348"/>
      <c r="E12" s="349"/>
    </row>
    <row r="13" spans="1:5" ht="11.25" hidden="1" outlineLevel="1">
      <c r="A13" s="53" t="s">
        <v>690</v>
      </c>
      <c r="B13" s="54" t="s">
        <v>415</v>
      </c>
      <c r="C13" s="175"/>
      <c r="D13" s="348"/>
      <c r="E13" s="349"/>
    </row>
    <row r="14" spans="1:5" ht="11.25" collapsed="1">
      <c r="A14" s="356" t="s">
        <v>714</v>
      </c>
      <c r="B14" s="332"/>
      <c r="C14" s="175">
        <f>SUM(C15:C20)</f>
        <v>50</v>
      </c>
      <c r="D14" s="346"/>
      <c r="E14" s="347"/>
    </row>
    <row r="15" spans="1:5" ht="11.25" hidden="1" outlineLevel="1">
      <c r="A15" s="53" t="s">
        <v>144</v>
      </c>
      <c r="B15" s="54" t="s">
        <v>157</v>
      </c>
      <c r="C15" s="175"/>
      <c r="D15" s="348"/>
      <c r="E15" s="349"/>
    </row>
    <row r="16" spans="1:5" ht="11.25" hidden="1" outlineLevel="1">
      <c r="A16" s="53" t="s">
        <v>145</v>
      </c>
      <c r="B16" s="54" t="s">
        <v>566</v>
      </c>
      <c r="C16" s="175"/>
      <c r="D16" s="348"/>
      <c r="E16" s="349"/>
    </row>
    <row r="17" spans="1:5" ht="11.25" hidden="1" outlineLevel="1">
      <c r="A17" s="381" t="s">
        <v>146</v>
      </c>
      <c r="B17" s="357" t="s">
        <v>131</v>
      </c>
      <c r="C17" s="175"/>
      <c r="D17" s="348"/>
      <c r="E17" s="350"/>
    </row>
    <row r="18" spans="1:5" ht="11.25" hidden="1" outlineLevel="1">
      <c r="A18" s="61" t="s">
        <v>147</v>
      </c>
      <c r="B18" s="357" t="s">
        <v>328</v>
      </c>
      <c r="C18" s="175"/>
      <c r="D18" s="348"/>
      <c r="E18" s="350"/>
    </row>
    <row r="19" spans="1:5" ht="11.25" collapsed="1">
      <c r="A19" s="61"/>
      <c r="B19" s="357" t="s">
        <v>194</v>
      </c>
      <c r="C19" s="175">
        <v>50</v>
      </c>
      <c r="D19" s="348"/>
      <c r="E19" s="350"/>
    </row>
    <row r="20" spans="1:5" ht="11.25" hidden="1" outlineLevel="1">
      <c r="A20" s="61" t="s">
        <v>151</v>
      </c>
      <c r="B20" s="357" t="s">
        <v>411</v>
      </c>
      <c r="C20" s="175"/>
      <c r="D20" s="348"/>
      <c r="E20" s="350"/>
    </row>
    <row r="21" spans="1:5" ht="11.25" collapsed="1">
      <c r="A21" s="360" t="s">
        <v>412</v>
      </c>
      <c r="B21" s="106"/>
      <c r="C21" s="179">
        <f>C4+C14</f>
        <v>50</v>
      </c>
      <c r="D21" s="346"/>
      <c r="E21" s="347"/>
    </row>
    <row r="22" spans="1:5" ht="3.75" customHeight="1">
      <c r="A22" s="564"/>
      <c r="B22" s="565"/>
      <c r="C22" s="566"/>
      <c r="D22" s="346"/>
      <c r="E22" s="347"/>
    </row>
    <row r="23" spans="1:5" ht="11.25">
      <c r="A23" s="358" t="s">
        <v>715</v>
      </c>
      <c r="B23" s="335"/>
      <c r="C23" s="359"/>
      <c r="D23" s="345"/>
      <c r="E23" s="351"/>
    </row>
    <row r="24" spans="1:5" ht="11.25">
      <c r="A24" s="356" t="s">
        <v>716</v>
      </c>
      <c r="B24" s="332"/>
      <c r="C24" s="175">
        <v>0</v>
      </c>
      <c r="D24" s="346"/>
      <c r="E24" s="347"/>
    </row>
    <row r="25" spans="1:5" ht="11.25">
      <c r="A25" s="356" t="s">
        <v>717</v>
      </c>
      <c r="B25" s="332"/>
      <c r="C25" s="175">
        <v>0</v>
      </c>
      <c r="D25" s="346"/>
      <c r="E25" s="347"/>
    </row>
    <row r="26" spans="1:5" ht="11.25">
      <c r="A26" s="360" t="s">
        <v>728</v>
      </c>
      <c r="B26" s="106"/>
      <c r="C26" s="179">
        <f>SUM(C24:C25)</f>
        <v>0</v>
      </c>
      <c r="D26" s="346"/>
      <c r="E26" s="347"/>
    </row>
    <row r="28" ht="11.25">
      <c r="C28" s="292"/>
    </row>
    <row r="29" spans="6:9" ht="45">
      <c r="F29" s="363"/>
      <c r="G29" s="276" t="s">
        <v>733</v>
      </c>
      <c r="H29" s="276" t="s">
        <v>732</v>
      </c>
      <c r="I29" s="276" t="s">
        <v>731</v>
      </c>
    </row>
    <row r="30" spans="1:9" ht="11.25">
      <c r="A30" s="361" t="s">
        <v>718</v>
      </c>
      <c r="B30" s="357"/>
      <c r="C30" s="175">
        <v>168</v>
      </c>
      <c r="F30" s="104" t="s">
        <v>719</v>
      </c>
      <c r="G30" s="104">
        <v>945</v>
      </c>
      <c r="H30" s="104">
        <f>G30-I30</f>
        <v>945</v>
      </c>
      <c r="I30" s="104">
        <v>0</v>
      </c>
    </row>
    <row r="31" spans="1:9" ht="11.25">
      <c r="A31" s="361" t="s">
        <v>720</v>
      </c>
      <c r="B31" s="357"/>
      <c r="C31" s="175">
        <f>C21-C26</f>
        <v>50</v>
      </c>
      <c r="F31" s="104" t="s">
        <v>721</v>
      </c>
      <c r="G31" s="104">
        <v>-12</v>
      </c>
      <c r="H31" s="104">
        <f>G31-I31</f>
        <v>-12</v>
      </c>
      <c r="I31" s="104">
        <v>0</v>
      </c>
    </row>
    <row r="32" spans="1:9" ht="12.75" customHeight="1">
      <c r="A32" s="361" t="s">
        <v>722</v>
      </c>
      <c r="B32" s="357"/>
      <c r="C32" s="175">
        <v>0</v>
      </c>
      <c r="F32" s="104" t="s">
        <v>723</v>
      </c>
      <c r="G32" s="104">
        <v>0</v>
      </c>
      <c r="H32" s="104">
        <f>G32-I32</f>
        <v>0</v>
      </c>
      <c r="I32" s="104">
        <v>0</v>
      </c>
    </row>
    <row r="33" spans="1:9" ht="12.75" customHeight="1">
      <c r="A33" s="361" t="s">
        <v>724</v>
      </c>
      <c r="B33" s="357"/>
      <c r="C33" s="175">
        <f>C30-C31+C32</f>
        <v>118</v>
      </c>
      <c r="F33" s="104" t="s">
        <v>725</v>
      </c>
      <c r="G33" s="104">
        <f>SUM(G30:G32)</f>
        <v>933</v>
      </c>
      <c r="H33" s="104">
        <f>G33-I33</f>
        <v>933</v>
      </c>
      <c r="I33" s="104">
        <v>0</v>
      </c>
    </row>
    <row r="34" spans="6:9" ht="22.5">
      <c r="F34" s="112" t="s">
        <v>726</v>
      </c>
      <c r="G34" s="104">
        <f>G33</f>
        <v>933</v>
      </c>
      <c r="H34" s="104">
        <f>G34-I34</f>
        <v>933</v>
      </c>
      <c r="I34" s="104">
        <v>0</v>
      </c>
    </row>
    <row r="35" ht="11.25">
      <c r="G35" s="330">
        <v>0</v>
      </c>
    </row>
    <row r="36" spans="1:2" ht="11.25">
      <c r="A36" s="354"/>
      <c r="B36" s="354"/>
    </row>
    <row r="37" spans="1:5" ht="11.25">
      <c r="A37" s="355"/>
      <c r="B37" s="355"/>
      <c r="C37" s="355"/>
      <c r="D37" s="355"/>
      <c r="E37" s="355"/>
    </row>
    <row r="40" s="353" customFormat="1" ht="12.75" customHeight="1">
      <c r="A40" s="352" t="s">
        <v>730</v>
      </c>
    </row>
    <row r="41" ht="12.75" customHeight="1"/>
    <row r="42" spans="1:5" ht="11.25">
      <c r="A42" s="358" t="s">
        <v>155</v>
      </c>
      <c r="B42" s="334"/>
      <c r="C42" s="382" t="s">
        <v>729</v>
      </c>
      <c r="D42" s="344" t="s">
        <v>712</v>
      </c>
      <c r="E42" s="345"/>
    </row>
    <row r="43" spans="1:5" ht="11.25">
      <c r="A43" s="356" t="s">
        <v>713</v>
      </c>
      <c r="B43" s="332"/>
      <c r="C43" s="175">
        <f>SUM(C44:C52)</f>
        <v>0</v>
      </c>
      <c r="D43" s="346"/>
      <c r="E43" s="347"/>
    </row>
    <row r="44" spans="1:5" ht="11.25" hidden="1" outlineLevel="1">
      <c r="A44" s="53" t="s">
        <v>144</v>
      </c>
      <c r="B44" s="54" t="s">
        <v>153</v>
      </c>
      <c r="C44" s="175"/>
      <c r="D44" s="348"/>
      <c r="E44" s="349"/>
    </row>
    <row r="45" spans="1:5" ht="11.25" hidden="1" outlineLevel="1">
      <c r="A45" s="53" t="s">
        <v>145</v>
      </c>
      <c r="B45" s="54" t="s">
        <v>612</v>
      </c>
      <c r="C45" s="175"/>
      <c r="D45" s="348"/>
      <c r="E45" s="350"/>
    </row>
    <row r="46" spans="1:5" ht="11.25" hidden="1" outlineLevel="1">
      <c r="A46" s="53" t="s">
        <v>146</v>
      </c>
      <c r="B46" s="54" t="s">
        <v>154</v>
      </c>
      <c r="C46" s="175"/>
      <c r="D46" s="348"/>
      <c r="E46" s="349"/>
    </row>
    <row r="47" spans="1:5" ht="11.25" hidden="1" outlineLevel="1">
      <c r="A47" s="53" t="s">
        <v>147</v>
      </c>
      <c r="B47" s="54" t="s">
        <v>103</v>
      </c>
      <c r="C47" s="175"/>
      <c r="D47" s="348"/>
      <c r="E47" s="349"/>
    </row>
    <row r="48" spans="1:5" ht="11.25" hidden="1" outlineLevel="1">
      <c r="A48" s="53" t="s">
        <v>150</v>
      </c>
      <c r="B48" s="54" t="s">
        <v>104</v>
      </c>
      <c r="C48" s="175"/>
      <c r="D48" s="348"/>
      <c r="E48" s="349"/>
    </row>
    <row r="49" spans="1:5" ht="11.25" hidden="1" outlineLevel="1">
      <c r="A49" s="53" t="s">
        <v>151</v>
      </c>
      <c r="B49" s="357" t="s">
        <v>631</v>
      </c>
      <c r="C49" s="175"/>
      <c r="D49" s="348"/>
      <c r="E49" s="349"/>
    </row>
    <row r="50" spans="1:5" ht="11.25" hidden="1" outlineLevel="1">
      <c r="A50" s="53" t="s">
        <v>288</v>
      </c>
      <c r="B50" s="54" t="s">
        <v>565</v>
      </c>
      <c r="C50" s="175"/>
      <c r="D50" s="348"/>
      <c r="E50" s="349"/>
    </row>
    <row r="51" spans="1:5" ht="11.25" hidden="1" outlineLevel="1">
      <c r="A51" s="53" t="s">
        <v>632</v>
      </c>
      <c r="B51" s="54" t="s">
        <v>177</v>
      </c>
      <c r="C51" s="175"/>
      <c r="D51" s="348"/>
      <c r="E51" s="349"/>
    </row>
    <row r="52" spans="1:5" ht="11.25" hidden="1" outlineLevel="1">
      <c r="A52" s="53" t="s">
        <v>690</v>
      </c>
      <c r="B52" s="54" t="s">
        <v>415</v>
      </c>
      <c r="C52" s="175"/>
      <c r="D52" s="348"/>
      <c r="E52" s="349"/>
    </row>
    <row r="53" spans="1:5" ht="11.25" collapsed="1">
      <c r="A53" s="356" t="s">
        <v>714</v>
      </c>
      <c r="B53" s="332"/>
      <c r="C53" s="175">
        <f>SUM(C54:C59)</f>
        <v>5</v>
      </c>
      <c r="D53" s="346"/>
      <c r="E53" s="347"/>
    </row>
    <row r="54" spans="1:5" ht="11.25" hidden="1" outlineLevel="1">
      <c r="A54" s="53"/>
      <c r="B54" s="54" t="s">
        <v>157</v>
      </c>
      <c r="C54" s="175"/>
      <c r="D54" s="348"/>
      <c r="E54" s="349"/>
    </row>
    <row r="55" spans="1:5" ht="11.25" hidden="1" outlineLevel="1">
      <c r="A55" s="53"/>
      <c r="B55" s="54" t="s">
        <v>566</v>
      </c>
      <c r="C55" s="175"/>
      <c r="D55" s="348"/>
      <c r="E55" s="349"/>
    </row>
    <row r="56" spans="1:5" ht="11.25" hidden="1" outlineLevel="1">
      <c r="A56" s="53"/>
      <c r="B56" s="357" t="s">
        <v>131</v>
      </c>
      <c r="C56" s="175"/>
      <c r="D56" s="348"/>
      <c r="E56" s="350"/>
    </row>
    <row r="57" spans="1:5" ht="11.25" hidden="1" outlineLevel="1">
      <c r="A57" s="61"/>
      <c r="B57" s="357" t="s">
        <v>328</v>
      </c>
      <c r="C57" s="175"/>
      <c r="D57" s="348"/>
      <c r="E57" s="350"/>
    </row>
    <row r="58" spans="1:5" ht="11.25" collapsed="1">
      <c r="A58" s="61"/>
      <c r="B58" s="357" t="s">
        <v>194</v>
      </c>
      <c r="C58" s="175">
        <v>5</v>
      </c>
      <c r="D58" s="348"/>
      <c r="E58" s="350"/>
    </row>
    <row r="59" spans="1:5" ht="11.25" hidden="1" outlineLevel="1">
      <c r="A59" s="61"/>
      <c r="B59" s="357" t="s">
        <v>411</v>
      </c>
      <c r="C59" s="175"/>
      <c r="D59" s="348"/>
      <c r="E59" s="350"/>
    </row>
    <row r="60" spans="1:5" ht="11.25" collapsed="1">
      <c r="A60" s="360" t="s">
        <v>412</v>
      </c>
      <c r="B60" s="106"/>
      <c r="C60" s="179">
        <f>C43+C53</f>
        <v>5</v>
      </c>
      <c r="D60" s="346"/>
      <c r="E60" s="347"/>
    </row>
    <row r="61" spans="1:5" ht="3.75" customHeight="1">
      <c r="A61" s="564"/>
      <c r="B61" s="565"/>
      <c r="C61" s="566"/>
      <c r="D61" s="346"/>
      <c r="E61" s="347"/>
    </row>
    <row r="62" spans="1:5" ht="11.25">
      <c r="A62" s="358" t="s">
        <v>715</v>
      </c>
      <c r="B62" s="335"/>
      <c r="C62" s="359"/>
      <c r="D62" s="345"/>
      <c r="E62" s="351"/>
    </row>
    <row r="63" spans="1:5" ht="11.25">
      <c r="A63" s="356" t="s">
        <v>716</v>
      </c>
      <c r="B63" s="332"/>
      <c r="C63" s="175">
        <v>0</v>
      </c>
      <c r="D63" s="346"/>
      <c r="E63" s="347"/>
    </row>
    <row r="64" spans="1:5" ht="11.25">
      <c r="A64" s="356" t="s">
        <v>717</v>
      </c>
      <c r="B64" s="332"/>
      <c r="C64" s="175">
        <v>0</v>
      </c>
      <c r="D64" s="346"/>
      <c r="E64" s="347"/>
    </row>
    <row r="65" spans="1:5" ht="11.25">
      <c r="A65" s="360" t="s">
        <v>728</v>
      </c>
      <c r="B65" s="106"/>
      <c r="C65" s="179">
        <f>SUM(C63:C64)</f>
        <v>0</v>
      </c>
      <c r="D65" s="346"/>
      <c r="E65" s="347"/>
    </row>
    <row r="67" ht="11.25">
      <c r="C67" s="292"/>
    </row>
    <row r="68" spans="6:9" ht="45">
      <c r="F68" s="363"/>
      <c r="G68" s="276" t="s">
        <v>733</v>
      </c>
      <c r="H68" s="276" t="s">
        <v>732</v>
      </c>
      <c r="I68" s="276" t="s">
        <v>731</v>
      </c>
    </row>
    <row r="69" spans="1:9" ht="11.25">
      <c r="A69" s="361" t="s">
        <v>718</v>
      </c>
      <c r="B69" s="357"/>
      <c r="C69" s="175">
        <v>7</v>
      </c>
      <c r="F69" s="175" t="s">
        <v>719</v>
      </c>
      <c r="G69" s="104">
        <v>524</v>
      </c>
      <c r="H69" s="104">
        <f>G69-I69</f>
        <v>524</v>
      </c>
      <c r="I69" s="104">
        <v>0</v>
      </c>
    </row>
    <row r="70" spans="1:9" ht="11.25">
      <c r="A70" s="361" t="s">
        <v>720</v>
      </c>
      <c r="B70" s="357"/>
      <c r="C70" s="175">
        <f>C60-C65</f>
        <v>5</v>
      </c>
      <c r="F70" s="175" t="s">
        <v>721</v>
      </c>
      <c r="G70" s="104">
        <v>-410</v>
      </c>
      <c r="H70" s="104">
        <f>G70-I70</f>
        <v>-410</v>
      </c>
      <c r="I70" s="104">
        <v>0</v>
      </c>
    </row>
    <row r="71" spans="1:9" ht="11.25">
      <c r="A71" s="361" t="s">
        <v>722</v>
      </c>
      <c r="B71" s="357"/>
      <c r="C71" s="175">
        <v>0</v>
      </c>
      <c r="F71" s="175" t="s">
        <v>723</v>
      </c>
      <c r="G71" s="104">
        <v>-21</v>
      </c>
      <c r="H71" s="104">
        <f>G71-I71</f>
        <v>-21</v>
      </c>
      <c r="I71" s="104">
        <v>0</v>
      </c>
    </row>
    <row r="72" spans="1:9" ht="11.25">
      <c r="A72" s="361" t="s">
        <v>724</v>
      </c>
      <c r="B72" s="357"/>
      <c r="C72" s="175">
        <f>C69-C70+C71</f>
        <v>2</v>
      </c>
      <c r="F72" s="175" t="s">
        <v>725</v>
      </c>
      <c r="G72" s="104">
        <f>SUM(G69:G71)</f>
        <v>93</v>
      </c>
      <c r="H72" s="104">
        <f>G72-I72</f>
        <v>93</v>
      </c>
      <c r="I72" s="104">
        <v>0</v>
      </c>
    </row>
    <row r="73" spans="6:9" ht="22.5">
      <c r="F73" s="362" t="s">
        <v>726</v>
      </c>
      <c r="G73" s="104">
        <f>G72</f>
        <v>93</v>
      </c>
      <c r="H73" s="104">
        <f>G73-I73</f>
        <v>93</v>
      </c>
      <c r="I73" s="104">
        <v>0</v>
      </c>
    </row>
    <row r="74" ht="11.25">
      <c r="G74" s="330">
        <v>0</v>
      </c>
    </row>
    <row r="75" spans="1:2" ht="11.25">
      <c r="A75" s="354"/>
      <c r="B75" s="354"/>
    </row>
    <row r="76" spans="1:5" ht="11.25">
      <c r="A76" s="355"/>
      <c r="B76" s="355"/>
      <c r="C76" s="355"/>
      <c r="D76" s="355"/>
      <c r="E76" s="355"/>
    </row>
    <row r="79" s="353" customFormat="1" ht="12.75" customHeight="1">
      <c r="A79" s="352" t="s">
        <v>738</v>
      </c>
    </row>
    <row r="80" ht="12.75" customHeight="1"/>
    <row r="81" spans="1:5" ht="12.75" customHeight="1">
      <c r="A81" s="358" t="s">
        <v>155</v>
      </c>
      <c r="B81" s="392"/>
      <c r="C81" s="382" t="s">
        <v>729</v>
      </c>
      <c r="D81" s="344" t="s">
        <v>712</v>
      </c>
      <c r="E81" s="345"/>
    </row>
    <row r="82" spans="1:5" ht="12.75" customHeight="1">
      <c r="A82" s="356" t="s">
        <v>713</v>
      </c>
      <c r="B82" s="391"/>
      <c r="C82" s="175">
        <f>SUM(C83:C91)</f>
        <v>0</v>
      </c>
      <c r="D82" s="346"/>
      <c r="E82" s="347"/>
    </row>
    <row r="83" spans="1:5" ht="12.75" customHeight="1" hidden="1" thickBot="1">
      <c r="A83" s="53" t="s">
        <v>144</v>
      </c>
      <c r="B83" s="54" t="s">
        <v>153</v>
      </c>
      <c r="C83" s="175"/>
      <c r="D83" s="348"/>
      <c r="E83" s="349"/>
    </row>
    <row r="84" spans="1:5" ht="12.75" customHeight="1" hidden="1">
      <c r="A84" s="53" t="s">
        <v>145</v>
      </c>
      <c r="B84" s="54" t="s">
        <v>612</v>
      </c>
      <c r="C84" s="175"/>
      <c r="D84" s="348"/>
      <c r="E84" s="350"/>
    </row>
    <row r="85" spans="1:5" ht="12.75" customHeight="1" hidden="1">
      <c r="A85" s="53" t="s">
        <v>146</v>
      </c>
      <c r="B85" s="54" t="s">
        <v>154</v>
      </c>
      <c r="C85" s="175"/>
      <c r="D85" s="348"/>
      <c r="E85" s="349"/>
    </row>
    <row r="86" spans="1:5" ht="12.75" customHeight="1" hidden="1">
      <c r="A86" s="53" t="s">
        <v>147</v>
      </c>
      <c r="B86" s="54" t="s">
        <v>103</v>
      </c>
      <c r="C86" s="175"/>
      <c r="D86" s="348"/>
      <c r="E86" s="349"/>
    </row>
    <row r="87" spans="1:5" ht="12.75" customHeight="1" hidden="1">
      <c r="A87" s="53" t="s">
        <v>150</v>
      </c>
      <c r="B87" s="54" t="s">
        <v>104</v>
      </c>
      <c r="C87" s="175"/>
      <c r="D87" s="348"/>
      <c r="E87" s="349"/>
    </row>
    <row r="88" spans="1:5" ht="12.75" customHeight="1" hidden="1">
      <c r="A88" s="53" t="s">
        <v>151</v>
      </c>
      <c r="B88" s="357" t="s">
        <v>631</v>
      </c>
      <c r="C88" s="175"/>
      <c r="D88" s="348"/>
      <c r="E88" s="349"/>
    </row>
    <row r="89" spans="1:5" ht="12.75" customHeight="1" hidden="1">
      <c r="A89" s="53" t="s">
        <v>288</v>
      </c>
      <c r="B89" s="54" t="s">
        <v>565</v>
      </c>
      <c r="C89" s="175"/>
      <c r="D89" s="348"/>
      <c r="E89" s="349"/>
    </row>
    <row r="90" spans="1:5" ht="12.75" customHeight="1" hidden="1">
      <c r="A90" s="53" t="s">
        <v>632</v>
      </c>
      <c r="B90" s="54" t="s">
        <v>177</v>
      </c>
      <c r="C90" s="175"/>
      <c r="D90" s="348"/>
      <c r="E90" s="349"/>
    </row>
    <row r="91" spans="1:5" ht="12.75" customHeight="1" hidden="1">
      <c r="A91" s="53" t="s">
        <v>690</v>
      </c>
      <c r="B91" s="54" t="s">
        <v>415</v>
      </c>
      <c r="C91" s="175"/>
      <c r="D91" s="348"/>
      <c r="E91" s="349"/>
    </row>
    <row r="92" spans="1:5" ht="12.75" customHeight="1">
      <c r="A92" s="356" t="s">
        <v>714</v>
      </c>
      <c r="B92" s="391"/>
      <c r="C92" s="175">
        <f>SUM(C93:C98)</f>
        <v>5</v>
      </c>
      <c r="D92" s="346"/>
      <c r="E92" s="347"/>
    </row>
    <row r="93" spans="1:5" ht="12.75" customHeight="1" hidden="1">
      <c r="A93" s="53"/>
      <c r="B93" s="54" t="s">
        <v>157</v>
      </c>
      <c r="C93" s="175"/>
      <c r="D93" s="348"/>
      <c r="E93" s="349"/>
    </row>
    <row r="94" spans="1:5" ht="12.75" customHeight="1" hidden="1">
      <c r="A94" s="53"/>
      <c r="B94" s="54" t="s">
        <v>566</v>
      </c>
      <c r="C94" s="175"/>
      <c r="D94" s="348"/>
      <c r="E94" s="349"/>
    </row>
    <row r="95" spans="1:5" ht="12.75" customHeight="1" hidden="1">
      <c r="A95" s="53"/>
      <c r="B95" s="357" t="s">
        <v>131</v>
      </c>
      <c r="C95" s="175"/>
      <c r="D95" s="348"/>
      <c r="E95" s="350"/>
    </row>
    <row r="96" spans="1:5" ht="12.75" customHeight="1" hidden="1">
      <c r="A96" s="61"/>
      <c r="B96" s="357" t="s">
        <v>328</v>
      </c>
      <c r="C96" s="175"/>
      <c r="D96" s="348"/>
      <c r="E96" s="350"/>
    </row>
    <row r="97" spans="1:5" ht="12.75" customHeight="1">
      <c r="A97" s="61"/>
      <c r="B97" s="357" t="s">
        <v>194</v>
      </c>
      <c r="C97" s="175">
        <v>5</v>
      </c>
      <c r="D97" s="348"/>
      <c r="E97" s="350"/>
    </row>
    <row r="98" spans="1:5" ht="12.75" customHeight="1" hidden="1">
      <c r="A98" s="61"/>
      <c r="B98" s="357" t="s">
        <v>411</v>
      </c>
      <c r="C98" s="175"/>
      <c r="D98" s="348"/>
      <c r="E98" s="350"/>
    </row>
    <row r="99" spans="1:5" ht="12.75" customHeight="1">
      <c r="A99" s="360" t="s">
        <v>412</v>
      </c>
      <c r="B99" s="106"/>
      <c r="C99" s="179">
        <f>C82+C92</f>
        <v>5</v>
      </c>
      <c r="D99" s="346"/>
      <c r="E99" s="347"/>
    </row>
    <row r="100" spans="1:5" ht="3" customHeight="1">
      <c r="A100" s="394"/>
      <c r="B100" s="395"/>
      <c r="C100" s="396"/>
      <c r="D100" s="346"/>
      <c r="E100" s="347"/>
    </row>
    <row r="101" spans="1:5" ht="12.75" customHeight="1">
      <c r="A101" s="358" t="s">
        <v>715</v>
      </c>
      <c r="B101" s="393"/>
      <c r="C101" s="359"/>
      <c r="D101" s="345"/>
      <c r="E101" s="351"/>
    </row>
    <row r="102" spans="1:5" ht="12.75" customHeight="1">
      <c r="A102" s="356" t="s">
        <v>716</v>
      </c>
      <c r="B102" s="391"/>
      <c r="C102" s="175">
        <v>0</v>
      </c>
      <c r="D102" s="346"/>
      <c r="E102" s="347"/>
    </row>
    <row r="103" spans="1:5" ht="12.75" customHeight="1">
      <c r="A103" s="356" t="s">
        <v>717</v>
      </c>
      <c r="B103" s="391"/>
      <c r="C103" s="175">
        <v>0</v>
      </c>
      <c r="D103" s="346"/>
      <c r="E103" s="347"/>
    </row>
    <row r="104" spans="1:5" ht="11.25">
      <c r="A104" s="360" t="s">
        <v>728</v>
      </c>
      <c r="B104" s="106"/>
      <c r="C104" s="179">
        <f>SUM(C102:C103)</f>
        <v>0</v>
      </c>
      <c r="D104" s="346"/>
      <c r="E104" s="347"/>
    </row>
    <row r="106" ht="11.25">
      <c r="C106" s="292"/>
    </row>
    <row r="107" spans="6:9" ht="45">
      <c r="F107" s="363"/>
      <c r="G107" s="276" t="s">
        <v>733</v>
      </c>
      <c r="H107" s="276" t="s">
        <v>732</v>
      </c>
      <c r="I107" s="276" t="s">
        <v>731</v>
      </c>
    </row>
    <row r="108" spans="1:9" ht="11.25">
      <c r="A108" s="361" t="s">
        <v>718</v>
      </c>
      <c r="B108" s="357"/>
      <c r="C108" s="175"/>
      <c r="F108" s="175" t="s">
        <v>719</v>
      </c>
      <c r="G108" s="104">
        <v>0</v>
      </c>
      <c r="H108" s="104">
        <f>G108-I108</f>
        <v>0</v>
      </c>
      <c r="I108" s="104">
        <v>0</v>
      </c>
    </row>
    <row r="109" spans="1:9" ht="11.25">
      <c r="A109" s="361" t="s">
        <v>720</v>
      </c>
      <c r="B109" s="357"/>
      <c r="C109" s="175"/>
      <c r="F109" s="175" t="s">
        <v>721</v>
      </c>
      <c r="G109" s="104">
        <v>0</v>
      </c>
      <c r="H109" s="104">
        <f>G109-I109</f>
        <v>0</v>
      </c>
      <c r="I109" s="104">
        <v>0</v>
      </c>
    </row>
    <row r="110" spans="1:9" ht="11.25">
      <c r="A110" s="361" t="s">
        <v>722</v>
      </c>
      <c r="B110" s="357"/>
      <c r="C110" s="175">
        <v>0</v>
      </c>
      <c r="F110" s="175" t="s">
        <v>723</v>
      </c>
      <c r="G110" s="104">
        <v>0</v>
      </c>
      <c r="H110" s="104">
        <f>G110-I110</f>
        <v>0</v>
      </c>
      <c r="I110" s="104">
        <v>0</v>
      </c>
    </row>
    <row r="111" spans="1:9" ht="11.25">
      <c r="A111" s="361" t="s">
        <v>724</v>
      </c>
      <c r="B111" s="357"/>
      <c r="C111" s="175">
        <f>C108-C109+C110</f>
        <v>0</v>
      </c>
      <c r="F111" s="175" t="s">
        <v>725</v>
      </c>
      <c r="G111" s="104">
        <f>SUM(G108:G110)</f>
        <v>0</v>
      </c>
      <c r="H111" s="104">
        <f>G111-I111</f>
        <v>0</v>
      </c>
      <c r="I111" s="104">
        <v>0</v>
      </c>
    </row>
    <row r="112" spans="6:9" ht="22.5">
      <c r="F112" s="362" t="s">
        <v>726</v>
      </c>
      <c r="G112" s="104">
        <f>G111</f>
        <v>0</v>
      </c>
      <c r="H112" s="104">
        <f>G112-I112</f>
        <v>0</v>
      </c>
      <c r="I112" s="104">
        <v>0</v>
      </c>
    </row>
    <row r="113" ht="11.25">
      <c r="G113" s="292">
        <v>0</v>
      </c>
    </row>
    <row r="117" spans="1:5" ht="11.25">
      <c r="A117" s="352" t="s">
        <v>824</v>
      </c>
      <c r="B117" s="353"/>
      <c r="C117" s="353"/>
      <c r="D117" s="353"/>
      <c r="E117" s="353"/>
    </row>
    <row r="119" spans="1:5" ht="11.25">
      <c r="A119" s="358" t="s">
        <v>155</v>
      </c>
      <c r="B119" s="392"/>
      <c r="C119" s="382" t="s">
        <v>839</v>
      </c>
      <c r="D119" s="344" t="s">
        <v>712</v>
      </c>
      <c r="E119" s="345"/>
    </row>
    <row r="120" spans="1:5" ht="11.25">
      <c r="A120" s="356" t="s">
        <v>713</v>
      </c>
      <c r="B120" s="391"/>
      <c r="C120" s="175">
        <f>SUM(C121:C129)</f>
        <v>0</v>
      </c>
      <c r="D120" s="346"/>
      <c r="E120" s="347"/>
    </row>
    <row r="121" spans="1:5" ht="11.25" hidden="1">
      <c r="A121" s="53" t="s">
        <v>144</v>
      </c>
      <c r="B121" s="54" t="s">
        <v>153</v>
      </c>
      <c r="C121" s="175"/>
      <c r="D121" s="348"/>
      <c r="E121" s="349"/>
    </row>
    <row r="122" spans="1:5" ht="11.25" hidden="1">
      <c r="A122" s="53" t="s">
        <v>145</v>
      </c>
      <c r="B122" s="54" t="s">
        <v>612</v>
      </c>
      <c r="C122" s="175"/>
      <c r="D122" s="348"/>
      <c r="E122" s="350"/>
    </row>
    <row r="123" spans="1:5" ht="11.25" hidden="1">
      <c r="A123" s="53" t="s">
        <v>146</v>
      </c>
      <c r="B123" s="54" t="s">
        <v>154</v>
      </c>
      <c r="C123" s="175"/>
      <c r="D123" s="348"/>
      <c r="E123" s="349"/>
    </row>
    <row r="124" spans="1:5" ht="11.25" hidden="1">
      <c r="A124" s="53" t="s">
        <v>147</v>
      </c>
      <c r="B124" s="54" t="s">
        <v>103</v>
      </c>
      <c r="C124" s="175"/>
      <c r="D124" s="348"/>
      <c r="E124" s="349"/>
    </row>
    <row r="125" spans="1:5" ht="11.25" hidden="1">
      <c r="A125" s="53" t="s">
        <v>150</v>
      </c>
      <c r="B125" s="54" t="s">
        <v>104</v>
      </c>
      <c r="C125" s="175"/>
      <c r="D125" s="348"/>
      <c r="E125" s="349"/>
    </row>
    <row r="126" spans="1:5" ht="11.25" hidden="1">
      <c r="A126" s="53" t="s">
        <v>151</v>
      </c>
      <c r="B126" s="357" t="s">
        <v>631</v>
      </c>
      <c r="C126" s="175"/>
      <c r="D126" s="348"/>
      <c r="E126" s="349"/>
    </row>
    <row r="127" spans="1:5" ht="11.25" hidden="1">
      <c r="A127" s="53" t="s">
        <v>288</v>
      </c>
      <c r="B127" s="54" t="s">
        <v>565</v>
      </c>
      <c r="C127" s="175"/>
      <c r="D127" s="348"/>
      <c r="E127" s="349"/>
    </row>
    <row r="128" spans="1:5" ht="11.25" hidden="1">
      <c r="A128" s="53" t="s">
        <v>632</v>
      </c>
      <c r="B128" s="54" t="s">
        <v>177</v>
      </c>
      <c r="C128" s="175"/>
      <c r="D128" s="348"/>
      <c r="E128" s="349"/>
    </row>
    <row r="129" spans="1:5" ht="11.25" hidden="1">
      <c r="A129" s="53" t="s">
        <v>690</v>
      </c>
      <c r="B129" s="54" t="s">
        <v>415</v>
      </c>
      <c r="C129" s="175"/>
      <c r="D129" s="348"/>
      <c r="E129" s="349"/>
    </row>
    <row r="130" spans="1:5" ht="11.25">
      <c r="A130" s="356" t="s">
        <v>714</v>
      </c>
      <c r="B130" s="391"/>
      <c r="C130" s="175">
        <f>SUM(C131:C136)</f>
        <v>5</v>
      </c>
      <c r="D130" s="346"/>
      <c r="E130" s="347"/>
    </row>
    <row r="131" spans="1:5" ht="11.25" hidden="1">
      <c r="A131" s="53"/>
      <c r="B131" s="54" t="s">
        <v>157</v>
      </c>
      <c r="C131" s="175"/>
      <c r="D131" s="348"/>
      <c r="E131" s="349"/>
    </row>
    <row r="132" spans="1:5" ht="11.25" hidden="1">
      <c r="A132" s="53"/>
      <c r="B132" s="54" t="s">
        <v>566</v>
      </c>
      <c r="C132" s="175"/>
      <c r="D132" s="348"/>
      <c r="E132" s="349"/>
    </row>
    <row r="133" spans="1:5" ht="11.25" hidden="1">
      <c r="A133" s="53"/>
      <c r="B133" s="357" t="s">
        <v>131</v>
      </c>
      <c r="C133" s="175"/>
      <c r="D133" s="348"/>
      <c r="E133" s="350"/>
    </row>
    <row r="134" spans="1:5" ht="11.25" hidden="1">
      <c r="A134" s="61"/>
      <c r="B134" s="357" t="s">
        <v>328</v>
      </c>
      <c r="C134" s="175"/>
      <c r="D134" s="348"/>
      <c r="E134" s="350"/>
    </row>
    <row r="135" spans="1:5" ht="11.25">
      <c r="A135" s="61"/>
      <c r="B135" s="357" t="s">
        <v>194</v>
      </c>
      <c r="C135" s="175">
        <v>5</v>
      </c>
      <c r="D135" s="348"/>
      <c r="E135" s="350"/>
    </row>
    <row r="136" spans="1:5" ht="11.25">
      <c r="A136" s="61"/>
      <c r="B136" s="357" t="s">
        <v>411</v>
      </c>
      <c r="C136" s="175"/>
      <c r="D136" s="348"/>
      <c r="E136" s="350"/>
    </row>
    <row r="137" spans="1:5" ht="11.25">
      <c r="A137" s="360" t="s">
        <v>412</v>
      </c>
      <c r="B137" s="106"/>
      <c r="C137" s="179">
        <f>C120+C130</f>
        <v>5</v>
      </c>
      <c r="D137" s="346"/>
      <c r="E137" s="347"/>
    </row>
    <row r="138" spans="1:5" ht="11.25" hidden="1">
      <c r="A138" s="394"/>
      <c r="B138" s="395"/>
      <c r="C138" s="396"/>
      <c r="D138" s="346"/>
      <c r="E138" s="347"/>
    </row>
    <row r="139" spans="1:5" ht="11.25">
      <c r="A139" s="358" t="s">
        <v>715</v>
      </c>
      <c r="B139" s="393"/>
      <c r="C139" s="359"/>
      <c r="D139" s="345"/>
      <c r="E139" s="351"/>
    </row>
    <row r="140" spans="1:5" ht="11.25">
      <c r="A140" s="356" t="s">
        <v>716</v>
      </c>
      <c r="B140" s="391"/>
      <c r="C140" s="175">
        <v>0</v>
      </c>
      <c r="D140" s="346"/>
      <c r="E140" s="347"/>
    </row>
    <row r="141" spans="1:5" ht="11.25">
      <c r="A141" s="356" t="s">
        <v>717</v>
      </c>
      <c r="B141" s="391"/>
      <c r="C141" s="175">
        <v>0</v>
      </c>
      <c r="D141" s="346"/>
      <c r="E141" s="347"/>
    </row>
    <row r="142" spans="1:5" ht="11.25">
      <c r="A142" s="360" t="s">
        <v>728</v>
      </c>
      <c r="B142" s="106"/>
      <c r="C142" s="179">
        <f>SUM(C140:C141)</f>
        <v>0</v>
      </c>
      <c r="D142" s="346"/>
      <c r="E142" s="347"/>
    </row>
    <row r="144" ht="11.25">
      <c r="C144" s="292"/>
    </row>
    <row r="146" spans="1:3" ht="11.25">
      <c r="A146" s="361" t="s">
        <v>718</v>
      </c>
      <c r="B146" s="357"/>
      <c r="C146" s="175"/>
    </row>
    <row r="147" spans="1:3" ht="11.25">
      <c r="A147" s="361" t="s">
        <v>720</v>
      </c>
      <c r="B147" s="357"/>
      <c r="C147" s="175"/>
    </row>
    <row r="148" spans="1:3" ht="11.25">
      <c r="A148" s="361" t="s">
        <v>722</v>
      </c>
      <c r="B148" s="357"/>
      <c r="C148" s="175">
        <v>0</v>
      </c>
    </row>
    <row r="149" spans="1:3" ht="11.25">
      <c r="A149" s="361" t="s">
        <v>724</v>
      </c>
      <c r="B149" s="357"/>
      <c r="C149" s="175">
        <f>C146-C147+C148</f>
        <v>0</v>
      </c>
    </row>
  </sheetData>
  <sheetProtection/>
  <mergeCells count="2">
    <mergeCell ref="A22:C22"/>
    <mergeCell ref="A61:C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tabColor rgb="FFC00000"/>
  </sheetPr>
  <dimension ref="A1:H34"/>
  <sheetViews>
    <sheetView zoomScaleSheetLayoutView="100" zoomScalePageLayoutView="0" workbookViewId="0" topLeftCell="A1">
      <selection activeCell="I16" sqref="I16"/>
    </sheetView>
  </sheetViews>
  <sheetFormatPr defaultColWidth="9.140625" defaultRowHeight="12.75"/>
  <cols>
    <col min="1" max="1" width="45.8515625" style="338" customWidth="1"/>
    <col min="2" max="3" width="12.140625" style="207" customWidth="1"/>
    <col min="4" max="5" width="9.28125" style="207" hidden="1" customWidth="1"/>
    <col min="6" max="6" width="12.140625" style="207" customWidth="1"/>
    <col min="7" max="7" width="12.00390625" style="207" hidden="1" customWidth="1"/>
    <col min="8" max="16384" width="9.140625" style="207" customWidth="1"/>
  </cols>
  <sheetData>
    <row r="1" spans="1:7" ht="45" customHeight="1">
      <c r="A1" s="341" t="s">
        <v>644</v>
      </c>
      <c r="B1" s="325" t="s">
        <v>645</v>
      </c>
      <c r="C1" s="325" t="s">
        <v>671</v>
      </c>
      <c r="D1" s="325" t="s">
        <v>646</v>
      </c>
      <c r="E1" s="325" t="s">
        <v>647</v>
      </c>
      <c r="F1" s="325" t="s">
        <v>648</v>
      </c>
      <c r="G1" s="337" t="s">
        <v>649</v>
      </c>
    </row>
    <row r="2" spans="1:8" s="324" customFormat="1" ht="11.25">
      <c r="A2" s="340" t="s">
        <v>75</v>
      </c>
      <c r="B2" s="57"/>
      <c r="C2" s="57">
        <f>B2-F2</f>
        <v>0</v>
      </c>
      <c r="D2" s="57"/>
      <c r="E2" s="57">
        <v>0</v>
      </c>
      <c r="F2" s="57"/>
      <c r="G2" s="321"/>
      <c r="H2" s="330">
        <f>Aktywa!H3-B2</f>
        <v>411435</v>
      </c>
    </row>
    <row r="3" spans="1:8" s="324" customFormat="1" ht="11.25">
      <c r="A3" s="340" t="s">
        <v>77</v>
      </c>
      <c r="B3" s="57"/>
      <c r="C3" s="57">
        <f aca="true" t="shared" si="0" ref="C3:C8">B3-F3</f>
        <v>0</v>
      </c>
      <c r="D3" s="57"/>
      <c r="E3" s="57">
        <v>0</v>
      </c>
      <c r="F3" s="57"/>
      <c r="G3" s="321"/>
      <c r="H3" s="330">
        <f>Aktywa!H14-B3</f>
        <v>220705</v>
      </c>
    </row>
    <row r="4" spans="1:8" s="324" customFormat="1" ht="11.25">
      <c r="A4" s="342" t="s">
        <v>650</v>
      </c>
      <c r="B4" s="51">
        <f>SUM(B2:B3)</f>
        <v>0</v>
      </c>
      <c r="C4" s="51">
        <f t="shared" si="0"/>
        <v>0</v>
      </c>
      <c r="D4" s="51"/>
      <c r="E4" s="51">
        <v>0</v>
      </c>
      <c r="F4" s="51">
        <f>SUM(F2:F3)</f>
        <v>0</v>
      </c>
      <c r="G4" s="321"/>
      <c r="H4" s="330">
        <f>Aktywa!H22-B4</f>
        <v>632140</v>
      </c>
    </row>
    <row r="5" spans="1:8" s="324" customFormat="1" ht="11.25">
      <c r="A5" s="340" t="s">
        <v>582</v>
      </c>
      <c r="B5" s="57"/>
      <c r="C5" s="57">
        <f t="shared" si="0"/>
        <v>0</v>
      </c>
      <c r="D5" s="57"/>
      <c r="E5" s="57"/>
      <c r="F5" s="57"/>
      <c r="G5" s="321"/>
      <c r="H5" s="330">
        <f>Pasywa!H3-B5</f>
        <v>337438</v>
      </c>
    </row>
    <row r="6" spans="1:8" s="324" customFormat="1" ht="11.25">
      <c r="A6" s="340" t="s">
        <v>71</v>
      </c>
      <c r="B6" s="57"/>
      <c r="C6" s="57">
        <f t="shared" si="0"/>
        <v>0</v>
      </c>
      <c r="D6" s="57"/>
      <c r="E6" s="57"/>
      <c r="F6" s="57"/>
      <c r="G6" s="321"/>
      <c r="H6" s="330">
        <f>Pasywa!H11-B6</f>
        <v>260746</v>
      </c>
    </row>
    <row r="7" spans="1:8" s="324" customFormat="1" ht="11.25">
      <c r="A7" s="340" t="s">
        <v>73</v>
      </c>
      <c r="B7" s="57"/>
      <c r="C7" s="57">
        <f t="shared" si="0"/>
        <v>0</v>
      </c>
      <c r="D7" s="57"/>
      <c r="E7" s="57"/>
      <c r="F7" s="57"/>
      <c r="G7" s="321"/>
      <c r="H7" s="330">
        <f>Pasywa!H20-B7</f>
        <v>33956</v>
      </c>
    </row>
    <row r="8" spans="1:8" s="324" customFormat="1" ht="11.25">
      <c r="A8" s="342" t="s">
        <v>651</v>
      </c>
      <c r="B8" s="51">
        <f>SUM(B5:B7)</f>
        <v>0</v>
      </c>
      <c r="C8" s="51">
        <f t="shared" si="0"/>
        <v>0</v>
      </c>
      <c r="D8" s="51"/>
      <c r="E8" s="51"/>
      <c r="F8" s="51">
        <f>SUM(F5:F7)</f>
        <v>0</v>
      </c>
      <c r="G8" s="321"/>
      <c r="H8" s="330">
        <f>Pasywa!H28-B8</f>
        <v>632140</v>
      </c>
    </row>
    <row r="9" spans="2:6" ht="11.25">
      <c r="B9" s="329"/>
      <c r="C9" s="329"/>
      <c r="D9" s="251"/>
      <c r="E9" s="251"/>
      <c r="F9" s="329"/>
    </row>
    <row r="10" spans="2:6" ht="11.25">
      <c r="B10" s="251"/>
      <c r="C10" s="251"/>
      <c r="D10" s="251"/>
      <c r="E10" s="251"/>
      <c r="F10" s="251"/>
    </row>
    <row r="11" spans="2:6" ht="11.25">
      <c r="B11" s="251"/>
      <c r="C11" s="251"/>
      <c r="D11" s="251"/>
      <c r="E11" s="251"/>
      <c r="F11" s="251"/>
    </row>
    <row r="12" spans="2:6" ht="11.25">
      <c r="B12" s="251"/>
      <c r="C12" s="251"/>
      <c r="D12" s="251"/>
      <c r="E12" s="251"/>
      <c r="F12" s="251"/>
    </row>
    <row r="13" spans="1:7" ht="45" customHeight="1">
      <c r="A13" s="341" t="s">
        <v>652</v>
      </c>
      <c r="B13" s="325" t="s">
        <v>645</v>
      </c>
      <c r="C13" s="325" t="s">
        <v>671</v>
      </c>
      <c r="D13" s="325" t="s">
        <v>646</v>
      </c>
      <c r="E13" s="325" t="s">
        <v>647</v>
      </c>
      <c r="F13" s="325" t="s">
        <v>648</v>
      </c>
      <c r="G13" s="337" t="s">
        <v>649</v>
      </c>
    </row>
    <row r="14" spans="1:7" ht="11.25">
      <c r="A14" s="340" t="s">
        <v>656</v>
      </c>
      <c r="B14" s="57"/>
      <c r="C14" s="57">
        <f aca="true" t="shared" si="1" ref="C14:C31">B14-F14</f>
        <v>0</v>
      </c>
      <c r="D14" s="57"/>
      <c r="E14" s="57"/>
      <c r="F14" s="57"/>
      <c r="G14" s="97">
        <v>0</v>
      </c>
    </row>
    <row r="15" spans="1:7" ht="11.25">
      <c r="A15" s="340" t="s">
        <v>657</v>
      </c>
      <c r="B15" s="57"/>
      <c r="C15" s="57">
        <f t="shared" si="1"/>
        <v>0</v>
      </c>
      <c r="D15" s="57"/>
      <c r="E15" s="57"/>
      <c r="F15" s="57"/>
      <c r="G15" s="97">
        <v>0</v>
      </c>
    </row>
    <row r="16" spans="1:7" s="324" customFormat="1" ht="11.25">
      <c r="A16" s="342" t="s">
        <v>658</v>
      </c>
      <c r="B16" s="51">
        <f>SUM(B14:B15)</f>
        <v>0</v>
      </c>
      <c r="C16" s="51">
        <f t="shared" si="1"/>
        <v>0</v>
      </c>
      <c r="D16" s="51"/>
      <c r="E16" s="51"/>
      <c r="F16" s="51">
        <f>SUM(F14:F15)</f>
        <v>0</v>
      </c>
      <c r="G16" s="321">
        <v>0</v>
      </c>
    </row>
    <row r="17" spans="1:7" ht="11.25">
      <c r="A17" s="340" t="s">
        <v>659</v>
      </c>
      <c r="B17" s="57"/>
      <c r="C17" s="57">
        <f t="shared" si="1"/>
        <v>0</v>
      </c>
      <c r="D17" s="57"/>
      <c r="E17" s="57"/>
      <c r="F17" s="57"/>
      <c r="G17" s="97"/>
    </row>
    <row r="18" spans="1:7" ht="11.25">
      <c r="A18" s="340" t="s">
        <v>660</v>
      </c>
      <c r="B18" s="57"/>
      <c r="C18" s="57">
        <f t="shared" si="1"/>
        <v>0</v>
      </c>
      <c r="D18" s="57"/>
      <c r="E18" s="57"/>
      <c r="F18" s="57"/>
      <c r="G18" s="97"/>
    </row>
    <row r="19" spans="1:7" ht="11.25">
      <c r="A19" s="342" t="s">
        <v>661</v>
      </c>
      <c r="B19" s="51">
        <f>SUM(B16:B18)</f>
        <v>0</v>
      </c>
      <c r="C19" s="51">
        <f t="shared" si="1"/>
        <v>0</v>
      </c>
      <c r="D19" s="51"/>
      <c r="E19" s="51"/>
      <c r="F19" s="51">
        <f>SUM(F16:F18)</f>
        <v>0</v>
      </c>
      <c r="G19" s="97">
        <v>0</v>
      </c>
    </row>
    <row r="20" spans="1:7" ht="22.5">
      <c r="A20" s="340" t="s">
        <v>662</v>
      </c>
      <c r="B20" s="57"/>
      <c r="C20" s="57">
        <f t="shared" si="1"/>
        <v>0</v>
      </c>
      <c r="D20" s="57"/>
      <c r="E20" s="57"/>
      <c r="F20" s="57"/>
      <c r="G20" s="97">
        <v>0</v>
      </c>
    </row>
    <row r="21" spans="1:7" s="324" customFormat="1" ht="22.5">
      <c r="A21" s="342" t="s">
        <v>663</v>
      </c>
      <c r="B21" s="51">
        <f>SUM(B19:B20)</f>
        <v>0</v>
      </c>
      <c r="C21" s="51">
        <f t="shared" si="1"/>
        <v>0</v>
      </c>
      <c r="D21" s="51"/>
      <c r="E21" s="51"/>
      <c r="F21" s="51">
        <f>SUM(F19:F20)</f>
        <v>0</v>
      </c>
      <c r="G21" s="321"/>
    </row>
    <row r="22" spans="1:7" ht="11.25">
      <c r="A22" s="340" t="s">
        <v>664</v>
      </c>
      <c r="B22" s="57"/>
      <c r="C22" s="57">
        <f t="shared" si="1"/>
        <v>0</v>
      </c>
      <c r="D22" s="57"/>
      <c r="E22" s="57"/>
      <c r="F22" s="57"/>
      <c r="G22" s="97"/>
    </row>
    <row r="23" spans="1:7" ht="11.25">
      <c r="A23" s="340" t="s">
        <v>665</v>
      </c>
      <c r="B23" s="57"/>
      <c r="C23" s="57">
        <f t="shared" si="1"/>
        <v>0</v>
      </c>
      <c r="D23" s="57"/>
      <c r="E23" s="57"/>
      <c r="F23" s="57"/>
      <c r="G23" s="97"/>
    </row>
    <row r="24" spans="1:7" ht="11.25">
      <c r="A24" s="340" t="s">
        <v>653</v>
      </c>
      <c r="B24" s="57"/>
      <c r="C24" s="57">
        <f t="shared" si="1"/>
        <v>0</v>
      </c>
      <c r="D24" s="57"/>
      <c r="E24" s="57"/>
      <c r="F24" s="57"/>
      <c r="G24" s="97"/>
    </row>
    <row r="25" spans="1:7" s="324" customFormat="1" ht="11.25">
      <c r="A25" s="342" t="s">
        <v>667</v>
      </c>
      <c r="B25" s="51">
        <f>SUM(B21:B24)</f>
        <v>0</v>
      </c>
      <c r="C25" s="51">
        <f t="shared" si="1"/>
        <v>0</v>
      </c>
      <c r="D25" s="51"/>
      <c r="E25" s="51"/>
      <c r="F25" s="51">
        <f>SUM(F21:F24)</f>
        <v>0</v>
      </c>
      <c r="G25" s="321">
        <v>0</v>
      </c>
    </row>
    <row r="26" spans="1:7" ht="11.25">
      <c r="A26" s="340" t="s">
        <v>654</v>
      </c>
      <c r="B26" s="57"/>
      <c r="C26" s="57">
        <f t="shared" si="1"/>
        <v>0</v>
      </c>
      <c r="D26" s="57"/>
      <c r="E26" s="57"/>
      <c r="F26" s="57"/>
      <c r="G26" s="97">
        <v>0</v>
      </c>
    </row>
    <row r="27" spans="1:7" ht="11.25">
      <c r="A27" s="340" t="s">
        <v>655</v>
      </c>
      <c r="B27" s="57"/>
      <c r="C27" s="57">
        <f t="shared" si="1"/>
        <v>0</v>
      </c>
      <c r="D27" s="57"/>
      <c r="E27" s="57"/>
      <c r="F27" s="57"/>
      <c r="G27" s="97">
        <v>0</v>
      </c>
    </row>
    <row r="28" spans="1:7" ht="22.5">
      <c r="A28" s="340" t="s">
        <v>666</v>
      </c>
      <c r="B28" s="57"/>
      <c r="C28" s="57">
        <f t="shared" si="1"/>
        <v>0</v>
      </c>
      <c r="D28" s="57"/>
      <c r="E28" s="57"/>
      <c r="F28" s="57"/>
      <c r="G28" s="97"/>
    </row>
    <row r="29" spans="1:7" s="324" customFormat="1" ht="11.25">
      <c r="A29" s="343" t="s">
        <v>668</v>
      </c>
      <c r="B29" s="51">
        <f>SUM(B25:B28)</f>
        <v>0</v>
      </c>
      <c r="C29" s="51">
        <f t="shared" si="1"/>
        <v>0</v>
      </c>
      <c r="D29" s="51"/>
      <c r="E29" s="51"/>
      <c r="F29" s="51">
        <f>SUM(F25:F28)</f>
        <v>0</v>
      </c>
      <c r="G29" s="321">
        <v>0</v>
      </c>
    </row>
    <row r="30" spans="1:7" ht="11.25">
      <c r="A30" s="340" t="s">
        <v>670</v>
      </c>
      <c r="B30" s="57"/>
      <c r="C30" s="57">
        <f t="shared" si="1"/>
        <v>0</v>
      </c>
      <c r="D30" s="57"/>
      <c r="E30" s="57"/>
      <c r="F30" s="57"/>
      <c r="G30" s="97"/>
    </row>
    <row r="31" spans="1:7" s="324" customFormat="1" ht="11.25">
      <c r="A31" s="343" t="s">
        <v>669</v>
      </c>
      <c r="B31" s="51">
        <f>SUM(B29:B30)</f>
        <v>0</v>
      </c>
      <c r="C31" s="51">
        <f t="shared" si="1"/>
        <v>0</v>
      </c>
      <c r="D31" s="51"/>
      <c r="E31" s="51"/>
      <c r="F31" s="51">
        <f>SUM(F29:F30)</f>
        <v>0</v>
      </c>
      <c r="G31" s="321">
        <v>0</v>
      </c>
    </row>
    <row r="32" spans="2:7" ht="11.25">
      <c r="B32" s="292"/>
      <c r="F32" s="339"/>
      <c r="G32" s="321"/>
    </row>
    <row r="33" spans="2:7" ht="11.25">
      <c r="B33" s="292"/>
      <c r="F33" s="292"/>
      <c r="G33" s="321"/>
    </row>
    <row r="34" ht="11.25">
      <c r="G34" s="3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1">
    <pageSetUpPr fitToPage="1"/>
  </sheetPr>
  <dimension ref="A1:H5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309" customWidth="1"/>
    <col min="2" max="4" width="3.421875" style="311" customWidth="1"/>
    <col min="5" max="5" width="48.57421875" style="311" customWidth="1"/>
    <col min="6" max="7" width="11.7109375" style="311" customWidth="1"/>
    <col min="8" max="8" width="2.28125" style="317" customWidth="1"/>
    <col min="9" max="16384" width="9.140625" style="311" customWidth="1"/>
  </cols>
  <sheetData>
    <row r="1" spans="1:8" s="313" customFormat="1" ht="11.25">
      <c r="A1" s="307"/>
      <c r="B1" s="307"/>
      <c r="C1" s="307"/>
      <c r="D1" s="307"/>
      <c r="E1" s="307"/>
      <c r="F1" s="307"/>
      <c r="G1" s="308"/>
      <c r="H1" s="312"/>
    </row>
    <row r="2" spans="1:8" s="313" customFormat="1" ht="11.25">
      <c r="A2" s="307"/>
      <c r="B2" s="452" t="s">
        <v>330</v>
      </c>
      <c r="C2" s="453"/>
      <c r="D2" s="453"/>
      <c r="E2" s="454"/>
      <c r="F2" s="73" t="s">
        <v>881</v>
      </c>
      <c r="G2" s="73" t="s">
        <v>802</v>
      </c>
      <c r="H2" s="312"/>
    </row>
    <row r="3" spans="1:8" s="313" customFormat="1" ht="11.25">
      <c r="A3" s="307"/>
      <c r="B3" s="455"/>
      <c r="C3" s="456"/>
      <c r="D3" s="456"/>
      <c r="E3" s="457"/>
      <c r="F3" s="74" t="s">
        <v>863</v>
      </c>
      <c r="G3" s="74" t="s">
        <v>793</v>
      </c>
      <c r="H3" s="312"/>
    </row>
    <row r="4" spans="1:8" s="314" customFormat="1" ht="11.25">
      <c r="A4" s="307"/>
      <c r="B4" s="75" t="s">
        <v>257</v>
      </c>
      <c r="C4" s="76" t="s">
        <v>569</v>
      </c>
      <c r="D4" s="76"/>
      <c r="E4" s="77"/>
      <c r="F4" s="133">
        <v>36950</v>
      </c>
      <c r="G4" s="133">
        <v>20455</v>
      </c>
      <c r="H4" s="315"/>
    </row>
    <row r="5" spans="1:8" s="313" customFormat="1" ht="11.25">
      <c r="A5" s="307"/>
      <c r="B5" s="139"/>
      <c r="C5" s="116" t="s">
        <v>129</v>
      </c>
      <c r="D5" s="462" t="s">
        <v>260</v>
      </c>
      <c r="E5" s="463"/>
      <c r="F5" s="134">
        <v>7226</v>
      </c>
      <c r="G5" s="134">
        <v>5998</v>
      </c>
      <c r="H5" s="312"/>
    </row>
    <row r="6" spans="1:8" s="313" customFormat="1" ht="11.25">
      <c r="A6" s="307"/>
      <c r="B6" s="139"/>
      <c r="C6" s="116" t="s">
        <v>156</v>
      </c>
      <c r="D6" s="462" t="s">
        <v>261</v>
      </c>
      <c r="E6" s="463"/>
      <c r="F6" s="134">
        <v>28553</v>
      </c>
      <c r="G6" s="134">
        <v>13271</v>
      </c>
      <c r="H6" s="312"/>
    </row>
    <row r="7" spans="1:8" s="313" customFormat="1" ht="11.25">
      <c r="A7" s="307"/>
      <c r="B7" s="139"/>
      <c r="C7" s="116" t="s">
        <v>342</v>
      </c>
      <c r="D7" s="462" t="s">
        <v>192</v>
      </c>
      <c r="E7" s="463"/>
      <c r="F7" s="134">
        <v>1171</v>
      </c>
      <c r="G7" s="134">
        <v>1186</v>
      </c>
      <c r="H7" s="312"/>
    </row>
    <row r="8" spans="1:8" s="314" customFormat="1" ht="11.25">
      <c r="A8" s="307"/>
      <c r="B8" s="117" t="s">
        <v>265</v>
      </c>
      <c r="C8" s="140" t="s">
        <v>215</v>
      </c>
      <c r="D8" s="140"/>
      <c r="E8" s="128"/>
      <c r="F8" s="133">
        <v>-27764</v>
      </c>
      <c r="G8" s="133">
        <v>-14736</v>
      </c>
      <c r="H8" s="315"/>
    </row>
    <row r="9" spans="1:8" s="313" customFormat="1" ht="11.25">
      <c r="A9" s="307"/>
      <c r="B9" s="139"/>
      <c r="C9" s="116" t="s">
        <v>129</v>
      </c>
      <c r="D9" s="458" t="s">
        <v>570</v>
      </c>
      <c r="E9" s="458"/>
      <c r="F9" s="134">
        <v>-2284</v>
      </c>
      <c r="G9" s="134">
        <v>-1885</v>
      </c>
      <c r="H9" s="312"/>
    </row>
    <row r="10" spans="1:8" s="313" customFormat="1" ht="11.25">
      <c r="A10" s="307"/>
      <c r="B10" s="139"/>
      <c r="C10" s="116" t="s">
        <v>156</v>
      </c>
      <c r="D10" s="458" t="s">
        <v>262</v>
      </c>
      <c r="E10" s="458"/>
      <c r="F10" s="134">
        <v>-23553</v>
      </c>
      <c r="G10" s="134">
        <v>-11426</v>
      </c>
      <c r="H10" s="312"/>
    </row>
    <row r="11" spans="1:8" s="313" customFormat="1" ht="11.25">
      <c r="A11" s="307"/>
      <c r="B11" s="139"/>
      <c r="C11" s="116" t="s">
        <v>342</v>
      </c>
      <c r="D11" s="458" t="s">
        <v>571</v>
      </c>
      <c r="E11" s="458"/>
      <c r="F11" s="134">
        <v>-1927</v>
      </c>
      <c r="G11" s="134">
        <v>-1425</v>
      </c>
      <c r="H11" s="312"/>
    </row>
    <row r="12" spans="1:8" s="314" customFormat="1" ht="11.25">
      <c r="A12" s="307"/>
      <c r="B12" s="117" t="s">
        <v>269</v>
      </c>
      <c r="C12" s="140" t="s">
        <v>562</v>
      </c>
      <c r="D12" s="140"/>
      <c r="E12" s="128"/>
      <c r="F12" s="133">
        <v>9186</v>
      </c>
      <c r="G12" s="133">
        <v>5719</v>
      </c>
      <c r="H12" s="315"/>
    </row>
    <row r="13" spans="1:8" s="313" customFormat="1" ht="11.25">
      <c r="A13" s="307"/>
      <c r="B13" s="139"/>
      <c r="C13" s="116" t="s">
        <v>129</v>
      </c>
      <c r="D13" s="458" t="s">
        <v>307</v>
      </c>
      <c r="E13" s="458"/>
      <c r="F13" s="134">
        <v>-4238</v>
      </c>
      <c r="G13" s="134">
        <v>-2835</v>
      </c>
      <c r="H13" s="312"/>
    </row>
    <row r="14" spans="1:8" s="313" customFormat="1" ht="11.25">
      <c r="A14" s="307"/>
      <c r="B14" s="139"/>
      <c r="C14" s="116" t="s">
        <v>156</v>
      </c>
      <c r="D14" s="458" t="s">
        <v>200</v>
      </c>
      <c r="E14" s="458"/>
      <c r="F14" s="134">
        <v>-2413</v>
      </c>
      <c r="G14" s="134">
        <v>-3270</v>
      </c>
      <c r="H14" s="312"/>
    </row>
    <row r="15" spans="1:8" s="314" customFormat="1" ht="11.25">
      <c r="A15" s="307"/>
      <c r="B15" s="117" t="s">
        <v>272</v>
      </c>
      <c r="C15" s="140" t="s">
        <v>572</v>
      </c>
      <c r="D15" s="140"/>
      <c r="E15" s="128"/>
      <c r="F15" s="133">
        <v>2535</v>
      </c>
      <c r="G15" s="133">
        <v>-386</v>
      </c>
      <c r="H15" s="315"/>
    </row>
    <row r="16" spans="1:8" s="314" customFormat="1" ht="22.5" customHeight="1">
      <c r="A16" s="307"/>
      <c r="B16" s="141"/>
      <c r="C16" s="116" t="s">
        <v>129</v>
      </c>
      <c r="D16" s="462" t="s">
        <v>499</v>
      </c>
      <c r="E16" s="463"/>
      <c r="F16" s="134">
        <v>2066</v>
      </c>
      <c r="G16" s="134">
        <v>851</v>
      </c>
      <c r="H16" s="315"/>
    </row>
    <row r="17" spans="1:8" s="314" customFormat="1" ht="23.25" customHeight="1">
      <c r="A17" s="307"/>
      <c r="B17" s="132" t="s">
        <v>126</v>
      </c>
      <c r="C17" s="459" t="s">
        <v>573</v>
      </c>
      <c r="D17" s="460"/>
      <c r="E17" s="461"/>
      <c r="F17" s="133">
        <v>4601</v>
      </c>
      <c r="G17" s="133">
        <v>465</v>
      </c>
      <c r="H17" s="315"/>
    </row>
    <row r="18" spans="1:8" s="314" customFormat="1" ht="11.25">
      <c r="A18" s="307"/>
      <c r="B18" s="141"/>
      <c r="C18" s="116" t="s">
        <v>129</v>
      </c>
      <c r="D18" s="458" t="s">
        <v>185</v>
      </c>
      <c r="E18" s="458"/>
      <c r="F18" s="134">
        <v>66</v>
      </c>
      <c r="G18" s="134">
        <v>0</v>
      </c>
      <c r="H18" s="315"/>
    </row>
    <row r="19" spans="1:8" s="313" customFormat="1" ht="11.25">
      <c r="A19" s="307"/>
      <c r="B19" s="142"/>
      <c r="C19" s="116" t="s">
        <v>156</v>
      </c>
      <c r="D19" s="458" t="s">
        <v>426</v>
      </c>
      <c r="E19" s="458"/>
      <c r="F19" s="134">
        <v>34</v>
      </c>
      <c r="G19" s="134">
        <v>1702</v>
      </c>
      <c r="H19" s="312"/>
    </row>
    <row r="20" spans="1:8" s="313" customFormat="1" ht="11.25">
      <c r="A20" s="307"/>
      <c r="B20" s="142"/>
      <c r="C20" s="143"/>
      <c r="D20" s="116">
        <v>1</v>
      </c>
      <c r="E20" s="129" t="s">
        <v>263</v>
      </c>
      <c r="F20" s="134">
        <v>0</v>
      </c>
      <c r="G20" s="134">
        <v>0</v>
      </c>
      <c r="H20" s="312"/>
    </row>
    <row r="21" spans="1:8" s="313" customFormat="1" ht="11.25">
      <c r="A21" s="307"/>
      <c r="B21" s="142"/>
      <c r="C21" s="116"/>
      <c r="D21" s="116">
        <v>2</v>
      </c>
      <c r="E21" s="129" t="s">
        <v>332</v>
      </c>
      <c r="F21" s="134">
        <v>34</v>
      </c>
      <c r="G21" s="134">
        <v>1702</v>
      </c>
      <c r="H21" s="312"/>
    </row>
    <row r="22" spans="1:8" s="313" customFormat="1" ht="11.25">
      <c r="A22" s="307"/>
      <c r="B22" s="142"/>
      <c r="C22" s="116" t="s">
        <v>342</v>
      </c>
      <c r="D22" s="458" t="s">
        <v>427</v>
      </c>
      <c r="E22" s="458"/>
      <c r="F22" s="134">
        <v>-157</v>
      </c>
      <c r="G22" s="134">
        <v>-1196</v>
      </c>
      <c r="H22" s="312"/>
    </row>
    <row r="23" spans="1:8" s="313" customFormat="1" ht="12" customHeight="1">
      <c r="A23" s="307"/>
      <c r="B23" s="142"/>
      <c r="C23" s="143"/>
      <c r="D23" s="116">
        <v>1</v>
      </c>
      <c r="E23" s="129" t="s">
        <v>264</v>
      </c>
      <c r="F23" s="134">
        <v>-12</v>
      </c>
      <c r="G23" s="134">
        <v>0</v>
      </c>
      <c r="H23" s="312"/>
    </row>
    <row r="24" spans="1:8" s="313" customFormat="1" ht="11.25">
      <c r="A24" s="307"/>
      <c r="B24" s="142"/>
      <c r="C24" s="143"/>
      <c r="D24" s="116">
        <v>2</v>
      </c>
      <c r="E24" s="129" t="s">
        <v>333</v>
      </c>
      <c r="F24" s="134">
        <v>-145</v>
      </c>
      <c r="G24" s="134">
        <v>-1196</v>
      </c>
      <c r="H24" s="312"/>
    </row>
    <row r="25" spans="1:8" s="314" customFormat="1" ht="11.25">
      <c r="A25" s="307"/>
      <c r="B25" s="144" t="s">
        <v>127</v>
      </c>
      <c r="C25" s="464" t="s">
        <v>574</v>
      </c>
      <c r="D25" s="464"/>
      <c r="E25" s="464"/>
      <c r="F25" s="133">
        <v>4544</v>
      </c>
      <c r="G25" s="133">
        <v>971</v>
      </c>
      <c r="H25" s="315"/>
    </row>
    <row r="26" spans="1:8" s="313" customFormat="1" ht="11.25">
      <c r="A26" s="307"/>
      <c r="B26" s="145"/>
      <c r="C26" s="116" t="s">
        <v>129</v>
      </c>
      <c r="D26" s="458" t="s">
        <v>92</v>
      </c>
      <c r="E26" s="458"/>
      <c r="F26" s="134">
        <v>135</v>
      </c>
      <c r="G26" s="134">
        <v>608</v>
      </c>
      <c r="H26" s="312"/>
    </row>
    <row r="27" spans="1:8" s="313" customFormat="1" ht="11.25">
      <c r="A27" s="307"/>
      <c r="B27" s="145"/>
      <c r="C27" s="143"/>
      <c r="D27" s="116">
        <v>1</v>
      </c>
      <c r="E27" s="129" t="s">
        <v>266</v>
      </c>
      <c r="F27" s="134">
        <v>128</v>
      </c>
      <c r="G27" s="134">
        <v>509</v>
      </c>
      <c r="H27" s="312"/>
    </row>
    <row r="28" spans="1:8" s="313" customFormat="1" ht="11.25">
      <c r="A28" s="307"/>
      <c r="B28" s="145"/>
      <c r="C28" s="143"/>
      <c r="D28" s="116">
        <v>2</v>
      </c>
      <c r="E28" s="129" t="s">
        <v>525</v>
      </c>
      <c r="F28" s="134">
        <v>0</v>
      </c>
      <c r="G28" s="134">
        <v>3</v>
      </c>
      <c r="H28" s="312"/>
    </row>
    <row r="29" spans="1:8" s="313" customFormat="1" ht="11.25" customHeight="1">
      <c r="A29" s="307"/>
      <c r="B29" s="145"/>
      <c r="C29" s="143"/>
      <c r="D29" s="116">
        <v>3</v>
      </c>
      <c r="E29" s="129" t="s">
        <v>336</v>
      </c>
      <c r="F29" s="134">
        <v>7</v>
      </c>
      <c r="G29" s="134">
        <v>96</v>
      </c>
      <c r="H29" s="312"/>
    </row>
    <row r="30" spans="1:8" s="313" customFormat="1" ht="11.25">
      <c r="A30" s="307"/>
      <c r="B30" s="145"/>
      <c r="C30" s="116" t="s">
        <v>156</v>
      </c>
      <c r="D30" s="458" t="s">
        <v>91</v>
      </c>
      <c r="E30" s="458"/>
      <c r="F30" s="134">
        <v>-3913</v>
      </c>
      <c r="G30" s="134">
        <v>-3280</v>
      </c>
      <c r="H30" s="312"/>
    </row>
    <row r="31" spans="1:8" s="313" customFormat="1" ht="11.25">
      <c r="A31" s="307"/>
      <c r="B31" s="145"/>
      <c r="C31" s="143"/>
      <c r="D31" s="116">
        <v>1</v>
      </c>
      <c r="E31" s="303" t="s">
        <v>266</v>
      </c>
      <c r="F31" s="134">
        <v>-2748</v>
      </c>
      <c r="G31" s="134">
        <v>-2381</v>
      </c>
      <c r="H31" s="312"/>
    </row>
    <row r="32" spans="1:8" s="313" customFormat="1" ht="12" customHeight="1">
      <c r="A32" s="307"/>
      <c r="B32" s="145"/>
      <c r="C32" s="143"/>
      <c r="D32" s="116">
        <v>2</v>
      </c>
      <c r="E32" s="129" t="s">
        <v>524</v>
      </c>
      <c r="F32" s="134">
        <v>-105</v>
      </c>
      <c r="G32" s="134">
        <v>0</v>
      </c>
      <c r="H32" s="312"/>
    </row>
    <row r="33" spans="1:8" s="313" customFormat="1" ht="11.25">
      <c r="A33" s="307"/>
      <c r="B33" s="145"/>
      <c r="C33" s="143"/>
      <c r="D33" s="116">
        <v>3</v>
      </c>
      <c r="E33" s="129" t="s">
        <v>525</v>
      </c>
      <c r="F33" s="134">
        <v>-3</v>
      </c>
      <c r="G33" s="134">
        <v>0</v>
      </c>
      <c r="H33" s="312"/>
    </row>
    <row r="34" spans="1:8" s="313" customFormat="1" ht="11.25">
      <c r="A34" s="307"/>
      <c r="B34" s="145"/>
      <c r="C34" s="143"/>
      <c r="D34" s="116">
        <v>4</v>
      </c>
      <c r="E34" s="129" t="s">
        <v>336</v>
      </c>
      <c r="F34" s="134">
        <v>-1057</v>
      </c>
      <c r="G34" s="134">
        <v>-899</v>
      </c>
      <c r="H34" s="312"/>
    </row>
    <row r="35" spans="1:8" s="313" customFormat="1" ht="11.25">
      <c r="A35" s="307"/>
      <c r="B35" s="145"/>
      <c r="C35" s="116" t="s">
        <v>342</v>
      </c>
      <c r="D35" s="462" t="s">
        <v>838</v>
      </c>
      <c r="E35" s="463"/>
      <c r="F35" s="134">
        <v>508</v>
      </c>
      <c r="G35" s="134">
        <v>-102</v>
      </c>
      <c r="H35" s="312"/>
    </row>
    <row r="36" spans="1:8" s="314" customFormat="1" ht="11.25" collapsed="1">
      <c r="A36" s="307"/>
      <c r="B36" s="144" t="s">
        <v>128</v>
      </c>
      <c r="C36" s="464" t="s">
        <v>630</v>
      </c>
      <c r="D36" s="464"/>
      <c r="E36" s="464"/>
      <c r="F36" s="133">
        <v>1274</v>
      </c>
      <c r="G36" s="133">
        <v>-1803</v>
      </c>
      <c r="H36" s="315"/>
    </row>
    <row r="37" spans="1:8" s="313" customFormat="1" ht="11.25">
      <c r="A37" s="307"/>
      <c r="B37" s="146"/>
      <c r="C37" s="116" t="s">
        <v>129</v>
      </c>
      <c r="D37" s="458" t="s">
        <v>390</v>
      </c>
      <c r="E37" s="458"/>
      <c r="F37" s="134">
        <v>1465</v>
      </c>
      <c r="G37" s="134">
        <v>205</v>
      </c>
      <c r="H37" s="312"/>
    </row>
    <row r="38" spans="1:8" s="313" customFormat="1" ht="11.25">
      <c r="A38" s="307"/>
      <c r="B38" s="145"/>
      <c r="C38" s="116"/>
      <c r="D38" s="116">
        <v>1</v>
      </c>
      <c r="E38" s="129" t="s">
        <v>270</v>
      </c>
      <c r="F38" s="134">
        <v>-292</v>
      </c>
      <c r="G38" s="134">
        <v>-129</v>
      </c>
      <c r="H38" s="312"/>
    </row>
    <row r="39" spans="1:8" s="314" customFormat="1" ht="11.25">
      <c r="A39" s="307"/>
      <c r="B39" s="145"/>
      <c r="C39" s="116"/>
      <c r="D39" s="116">
        <v>2</v>
      </c>
      <c r="E39" s="129" t="s">
        <v>271</v>
      </c>
      <c r="F39" s="134">
        <v>1757</v>
      </c>
      <c r="G39" s="134">
        <v>334</v>
      </c>
      <c r="H39" s="315"/>
    </row>
    <row r="40" spans="1:8" s="314" customFormat="1" ht="11.25">
      <c r="A40" s="307"/>
      <c r="B40" s="144" t="s">
        <v>308</v>
      </c>
      <c r="C40" s="464" t="s">
        <v>575</v>
      </c>
      <c r="D40" s="464"/>
      <c r="E40" s="464"/>
      <c r="F40" s="135">
        <v>2739</v>
      </c>
      <c r="G40" s="135">
        <v>-1598</v>
      </c>
      <c r="H40" s="315"/>
    </row>
    <row r="41" spans="1:8" s="314" customFormat="1" ht="3" customHeight="1">
      <c r="A41" s="307"/>
      <c r="B41" s="147"/>
      <c r="C41" s="130"/>
      <c r="D41" s="130"/>
      <c r="E41" s="130"/>
      <c r="F41" s="130"/>
      <c r="G41" s="130"/>
      <c r="H41" s="315"/>
    </row>
    <row r="42" spans="1:8" s="313" customFormat="1" ht="11.25">
      <c r="A42" s="307"/>
      <c r="B42" s="148" t="s">
        <v>273</v>
      </c>
      <c r="C42" s="149"/>
      <c r="D42" s="150"/>
      <c r="E42" s="151"/>
      <c r="F42" s="136">
        <v>-759</v>
      </c>
      <c r="G42" s="136">
        <v>1403</v>
      </c>
      <c r="H42" s="316"/>
    </row>
    <row r="43" spans="1:8" s="314" customFormat="1" ht="11.25">
      <c r="A43" s="307"/>
      <c r="B43" s="467" t="s">
        <v>274</v>
      </c>
      <c r="C43" s="467"/>
      <c r="D43" s="467"/>
      <c r="E43" s="467"/>
      <c r="F43" s="133">
        <v>1980</v>
      </c>
      <c r="G43" s="133">
        <v>-195</v>
      </c>
      <c r="H43" s="315"/>
    </row>
    <row r="44" spans="1:8" s="313" customFormat="1" ht="3" customHeight="1">
      <c r="A44" s="307"/>
      <c r="B44" s="147"/>
      <c r="C44" s="130"/>
      <c r="D44" s="130"/>
      <c r="E44" s="130"/>
      <c r="F44" s="130"/>
      <c r="G44" s="130"/>
      <c r="H44" s="312"/>
    </row>
    <row r="45" spans="1:8" ht="11.25">
      <c r="A45" s="307"/>
      <c r="B45" s="467" t="s">
        <v>281</v>
      </c>
      <c r="C45" s="467"/>
      <c r="D45" s="467"/>
      <c r="E45" s="467"/>
      <c r="F45" s="134"/>
      <c r="G45" s="134"/>
      <c r="H45" s="312"/>
    </row>
    <row r="46" spans="1:8" ht="11.25">
      <c r="A46" s="307"/>
      <c r="B46" s="152" t="s">
        <v>613</v>
      </c>
      <c r="C46" s="137" t="s">
        <v>186</v>
      </c>
      <c r="D46" s="137"/>
      <c r="E46" s="137"/>
      <c r="F46" s="134">
        <v>2739</v>
      </c>
      <c r="G46" s="134">
        <v>-1598</v>
      </c>
      <c r="H46" s="312"/>
    </row>
    <row r="47" spans="1:8" ht="11.25">
      <c r="A47" s="307"/>
      <c r="B47" s="152" t="s">
        <v>613</v>
      </c>
      <c r="C47" s="137" t="s">
        <v>187</v>
      </c>
      <c r="D47" s="137"/>
      <c r="E47" s="137"/>
      <c r="F47" s="134">
        <v>0</v>
      </c>
      <c r="G47" s="134">
        <v>0</v>
      </c>
      <c r="H47" s="312"/>
    </row>
    <row r="48" spans="1:8" ht="3" customHeight="1">
      <c r="A48" s="307"/>
      <c r="B48" s="153"/>
      <c r="C48" s="131"/>
      <c r="D48" s="131"/>
      <c r="E48" s="131"/>
      <c r="F48" s="131"/>
      <c r="G48" s="131"/>
      <c r="H48" s="312"/>
    </row>
    <row r="49" spans="1:8" ht="11.25">
      <c r="A49" s="307"/>
      <c r="B49" s="467" t="s">
        <v>274</v>
      </c>
      <c r="C49" s="467"/>
      <c r="D49" s="467"/>
      <c r="E49" s="467"/>
      <c r="F49" s="134"/>
      <c r="G49" s="134"/>
      <c r="H49" s="312"/>
    </row>
    <row r="50" spans="1:8" ht="11.25">
      <c r="A50" s="307"/>
      <c r="B50" s="152" t="s">
        <v>613</v>
      </c>
      <c r="C50" s="137" t="s">
        <v>295</v>
      </c>
      <c r="D50" s="137"/>
      <c r="E50" s="137"/>
      <c r="F50" s="134">
        <v>1980</v>
      </c>
      <c r="G50" s="134">
        <v>-195</v>
      </c>
      <c r="H50" s="312"/>
    </row>
    <row r="51" spans="1:8" ht="11.25">
      <c r="A51" s="307"/>
      <c r="B51" s="152" t="s">
        <v>613</v>
      </c>
      <c r="C51" s="137" t="s">
        <v>296</v>
      </c>
      <c r="D51" s="137"/>
      <c r="E51" s="137"/>
      <c r="F51" s="134">
        <v>0</v>
      </c>
      <c r="G51" s="134">
        <v>0</v>
      </c>
      <c r="H51" s="312"/>
    </row>
    <row r="52" spans="1:8" ht="3" customHeight="1">
      <c r="A52" s="307"/>
      <c r="B52" s="153"/>
      <c r="C52" s="131"/>
      <c r="D52" s="131"/>
      <c r="E52" s="131"/>
      <c r="F52" s="131"/>
      <c r="G52" s="131"/>
      <c r="H52" s="312"/>
    </row>
    <row r="53" spans="1:8" ht="11.25">
      <c r="A53" s="307"/>
      <c r="B53" s="154" t="s">
        <v>310</v>
      </c>
      <c r="C53" s="131"/>
      <c r="D53" s="131"/>
      <c r="E53" s="131"/>
      <c r="F53" s="134">
        <v>62440227</v>
      </c>
      <c r="G53" s="134">
        <v>62440227</v>
      </c>
      <c r="H53" s="312"/>
    </row>
    <row r="54" spans="1:8" ht="3" customHeight="1">
      <c r="A54" s="307"/>
      <c r="B54" s="153"/>
      <c r="C54" s="131"/>
      <c r="D54" s="131"/>
      <c r="E54" s="131"/>
      <c r="F54" s="131"/>
      <c r="G54" s="131"/>
      <c r="H54" s="312"/>
    </row>
    <row r="55" spans="1:8" ht="11.25">
      <c r="A55" s="307"/>
      <c r="B55" s="459" t="s">
        <v>7</v>
      </c>
      <c r="C55" s="465"/>
      <c r="D55" s="465"/>
      <c r="E55" s="466"/>
      <c r="F55" s="134"/>
      <c r="G55" s="134"/>
      <c r="H55" s="312"/>
    </row>
    <row r="56" spans="1:8" ht="11.25">
      <c r="A56" s="307"/>
      <c r="B56" s="155" t="s">
        <v>297</v>
      </c>
      <c r="C56" s="137"/>
      <c r="D56" s="137"/>
      <c r="E56" s="137"/>
      <c r="F56" s="138">
        <v>0.043865951992775425</v>
      </c>
      <c r="G56" s="138">
        <v>-0.025592475824919726</v>
      </c>
      <c r="H56" s="312"/>
    </row>
    <row r="57" spans="1:8" ht="11.25">
      <c r="A57" s="307"/>
      <c r="B57" s="155" t="s">
        <v>298</v>
      </c>
      <c r="C57" s="137"/>
      <c r="D57" s="137"/>
      <c r="E57" s="137"/>
      <c r="F57" s="138">
        <v>0.043865951992775425</v>
      </c>
      <c r="G57" s="138">
        <v>-0.025592475824919726</v>
      </c>
      <c r="H57" s="312"/>
    </row>
    <row r="58" spans="2:7" ht="11.25">
      <c r="B58" s="309"/>
      <c r="C58" s="309"/>
      <c r="D58" s="309"/>
      <c r="E58" s="310"/>
      <c r="F58" s="309"/>
      <c r="G58" s="309"/>
    </row>
  </sheetData>
  <sheetProtection formatRows="0"/>
  <mergeCells count="25">
    <mergeCell ref="D35:E35"/>
    <mergeCell ref="D37:E37"/>
    <mergeCell ref="C36:E36"/>
    <mergeCell ref="B55:E55"/>
    <mergeCell ref="B49:E49"/>
    <mergeCell ref="B43:E43"/>
    <mergeCell ref="B45:E45"/>
    <mergeCell ref="C40:E40"/>
    <mergeCell ref="D19:E19"/>
    <mergeCell ref="D22:E22"/>
    <mergeCell ref="D26:E26"/>
    <mergeCell ref="D30:E30"/>
    <mergeCell ref="C25:E25"/>
    <mergeCell ref="D9:E9"/>
    <mergeCell ref="D10:E10"/>
    <mergeCell ref="D18:E18"/>
    <mergeCell ref="D14:E14"/>
    <mergeCell ref="B2:E3"/>
    <mergeCell ref="D11:E11"/>
    <mergeCell ref="C17:E17"/>
    <mergeCell ref="D16:E16"/>
    <mergeCell ref="D13:E13"/>
    <mergeCell ref="D5:E5"/>
    <mergeCell ref="D6:E6"/>
    <mergeCell ref="D7:E7"/>
  </mergeCells>
  <printOptions/>
  <pageMargins left="0.75" right="0.75" top="0.55" bottom="1" header="0.5" footer="0.5"/>
  <pageSetup fitToHeight="1" fitToWidth="1" horizontalDpi="600" verticalDpi="600" orientation="portrait" paperSize="9" r:id="rId1"/>
  <headerFooter alignWithMargins="0">
    <oddFooter>&amp;C&amp;7Informacja dodatkowa oraz noty objaśniające stanowią integralną część sprawozdania finansowego.&amp;R&amp;P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>
    <tabColor rgb="FFFFFF00"/>
  </sheetPr>
  <dimension ref="A1:Z61"/>
  <sheetViews>
    <sheetView zoomScalePageLayoutView="0" workbookViewId="0" topLeftCell="A1">
      <selection activeCell="P15" sqref="P15"/>
    </sheetView>
  </sheetViews>
  <sheetFormatPr defaultColWidth="9.140625" defaultRowHeight="12.75" outlineLevelCol="1"/>
  <cols>
    <col min="1" max="1" width="35.7109375" style="27" customWidth="1"/>
    <col min="2" max="5" width="8.421875" style="27" customWidth="1"/>
    <col min="6" max="7" width="9.421875" style="27" hidden="1" customWidth="1" outlineLevel="1"/>
    <col min="8" max="8" width="8.421875" style="27" customWidth="1" collapsed="1"/>
    <col min="9" max="15" width="8.421875" style="27" customWidth="1"/>
    <col min="16" max="16" width="11.57421875" style="24" customWidth="1"/>
    <col min="17" max="17" width="7.140625" style="2" customWidth="1"/>
    <col min="18" max="18" width="8.140625" style="0" customWidth="1"/>
    <col min="20" max="21" width="12.421875" style="0" customWidth="1"/>
    <col min="22" max="22" width="12.421875" style="0" hidden="1" customWidth="1" outlineLevel="1"/>
    <col min="23" max="23" width="12.421875" style="0" customWidth="1" collapsed="1"/>
    <col min="24" max="26" width="12.421875" style="0" customWidth="1"/>
  </cols>
  <sheetData>
    <row r="1" spans="2:15" ht="12.75">
      <c r="B1" s="41" t="e">
        <f>RZiS!F5-B6</f>
        <v>#REF!</v>
      </c>
      <c r="C1" s="41" t="e">
        <f>RZiS!#REF!-C6</f>
        <v>#REF!</v>
      </c>
      <c r="D1" s="41" t="e">
        <f>RZiS!F6-D6</f>
        <v>#REF!</v>
      </c>
      <c r="E1" s="41" t="e">
        <f>RZiS!#REF!-E6</f>
        <v>#REF!</v>
      </c>
      <c r="H1" s="41" t="e">
        <f>RZiS!F7-H6</f>
        <v>#REF!</v>
      </c>
      <c r="I1" s="41" t="e">
        <f>RZiS!#REF!-I6</f>
        <v>#REF!</v>
      </c>
      <c r="J1" s="41" t="e">
        <f>RZiS!F4-J6</f>
        <v>#REF!</v>
      </c>
      <c r="K1" s="41" t="e">
        <f>RZiS!#REF!-K6</f>
        <v>#REF!</v>
      </c>
      <c r="N1" s="41" t="e">
        <f>RZiS!F4-N6</f>
        <v>#REF!</v>
      </c>
      <c r="O1" s="41" t="e">
        <f>RZiS!#REF!-O6</f>
        <v>#REF!</v>
      </c>
    </row>
    <row r="2" spans="2:15" ht="12.75">
      <c r="B2" s="41" t="e">
        <f>RZiS!F9-B9</f>
        <v>#REF!</v>
      </c>
      <c r="C2" s="41" t="e">
        <f>RZiS!#REF!-C9</f>
        <v>#REF!</v>
      </c>
      <c r="D2" s="41" t="e">
        <f>RZiS!F10-D9</f>
        <v>#REF!</v>
      </c>
      <c r="E2" s="41" t="e">
        <f>RZiS!#REF!-E9</f>
        <v>#REF!</v>
      </c>
      <c r="H2" s="41" t="e">
        <f>RZiS!F11-H9</f>
        <v>#REF!</v>
      </c>
      <c r="I2" s="41" t="e">
        <f>RZiS!#REF!-I9</f>
        <v>#REF!</v>
      </c>
      <c r="J2" s="41" t="e">
        <f>RZiS!F8-J9</f>
        <v>#REF!</v>
      </c>
      <c r="K2" s="41" t="e">
        <f>RZiS!#REF!-K9</f>
        <v>#REF!</v>
      </c>
      <c r="N2" s="41" t="e">
        <f>RZiS!F8-N9</f>
        <v>#REF!</v>
      </c>
      <c r="O2" s="41" t="e">
        <f>RZiS!#REF!-O9</f>
        <v>#REF!</v>
      </c>
    </row>
    <row r="3" spans="1:15" ht="12.75">
      <c r="A3" s="44" t="s">
        <v>801</v>
      </c>
      <c r="B3" s="41" t="e">
        <f>RZiS!F5+RZiS!F9-B10</f>
        <v>#REF!</v>
      </c>
      <c r="C3" s="41" t="e">
        <f>RZiS!#REF!+RZiS!#REF!-C10</f>
        <v>#REF!</v>
      </c>
      <c r="D3" s="41" t="e">
        <f>RZiS!F6+RZiS!F10-D10</f>
        <v>#REF!</v>
      </c>
      <c r="E3" s="41" t="e">
        <f>RZiS!#REF!+RZiS!#REF!-E10</f>
        <v>#REF!</v>
      </c>
      <c r="H3" s="41" t="e">
        <f>RZiS!F7+RZiS!F11-H10</f>
        <v>#REF!</v>
      </c>
      <c r="I3" s="41" t="e">
        <f>RZiS!#REF!+RZiS!#REF!-I10</f>
        <v>#REF!</v>
      </c>
      <c r="J3" s="41" t="e">
        <f>RZiS!F4+RZiS!F8-J10</f>
        <v>#REF!</v>
      </c>
      <c r="K3" s="41" t="e">
        <f>RZiS!#REF!+RZiS!#REF!-K10</f>
        <v>#REF!</v>
      </c>
      <c r="N3" s="41" t="e">
        <f>RZiS!F4+RZiS!F8-N10</f>
        <v>#REF!</v>
      </c>
      <c r="O3" s="41" t="e">
        <f>RZiS!#REF!+RZiS!#REF!-O10</f>
        <v>#REF!</v>
      </c>
    </row>
    <row r="4" spans="1:26" ht="24.75" customHeight="1">
      <c r="A4" s="478" t="s">
        <v>529</v>
      </c>
      <c r="B4" s="476" t="s">
        <v>459</v>
      </c>
      <c r="C4" s="477"/>
      <c r="D4" s="468" t="s">
        <v>460</v>
      </c>
      <c r="E4" s="469"/>
      <c r="F4" s="468" t="s">
        <v>549</v>
      </c>
      <c r="G4" s="469"/>
      <c r="H4" s="468" t="s">
        <v>461</v>
      </c>
      <c r="I4" s="469"/>
      <c r="J4" s="468" t="s">
        <v>532</v>
      </c>
      <c r="K4" s="469"/>
      <c r="L4" s="468" t="s">
        <v>533</v>
      </c>
      <c r="M4" s="469"/>
      <c r="N4" s="468" t="s">
        <v>534</v>
      </c>
      <c r="O4" s="469"/>
      <c r="T4" s="35" t="s">
        <v>256</v>
      </c>
      <c r="U4" s="36" t="s">
        <v>530</v>
      </c>
      <c r="V4" s="36" t="s">
        <v>549</v>
      </c>
      <c r="W4" s="36" t="s">
        <v>531</v>
      </c>
      <c r="X4" s="36" t="s">
        <v>532</v>
      </c>
      <c r="Y4" s="36" t="s">
        <v>533</v>
      </c>
      <c r="Z4" s="36" t="s">
        <v>534</v>
      </c>
    </row>
    <row r="5" spans="1:26" ht="19.5" customHeight="1">
      <c r="A5" s="479"/>
      <c r="B5" s="118" t="e">
        <f>#REF!&amp;"-"&amp;#REF!</f>
        <v>#REF!</v>
      </c>
      <c r="C5" s="118" t="s">
        <v>803</v>
      </c>
      <c r="D5" s="118" t="e">
        <f aca="true" t="shared" si="0" ref="D5:O5">B5</f>
        <v>#REF!</v>
      </c>
      <c r="E5" s="118" t="str">
        <f t="shared" si="0"/>
        <v>01.07.2015-30.09.2015</v>
      </c>
      <c r="F5" s="118" t="e">
        <f t="shared" si="0"/>
        <v>#REF!</v>
      </c>
      <c r="G5" s="118" t="str">
        <f t="shared" si="0"/>
        <v>01.07.2015-30.09.2015</v>
      </c>
      <c r="H5" s="118" t="e">
        <f t="shared" si="0"/>
        <v>#REF!</v>
      </c>
      <c r="I5" s="118" t="str">
        <f t="shared" si="0"/>
        <v>01.07.2015-30.09.2015</v>
      </c>
      <c r="J5" s="118" t="e">
        <f t="shared" si="0"/>
        <v>#REF!</v>
      </c>
      <c r="K5" s="118" t="str">
        <f t="shared" si="0"/>
        <v>01.07.2015-30.09.2015</v>
      </c>
      <c r="L5" s="118" t="e">
        <f t="shared" si="0"/>
        <v>#REF!</v>
      </c>
      <c r="M5" s="118" t="str">
        <f t="shared" si="0"/>
        <v>01.07.2015-30.09.2015</v>
      </c>
      <c r="N5" s="118" t="e">
        <f t="shared" si="0"/>
        <v>#REF!</v>
      </c>
      <c r="O5" s="118" t="str">
        <f t="shared" si="0"/>
        <v>01.07.2015-30.09.2015</v>
      </c>
      <c r="T5" s="42" t="s">
        <v>804</v>
      </c>
      <c r="U5" s="42" t="str">
        <f aca="true" t="shared" si="1" ref="U5:Z5">$T$5</f>
        <v>01.01.2015-30.06.2015</v>
      </c>
      <c r="V5" s="42" t="str">
        <f t="shared" si="1"/>
        <v>01.01.2015-30.06.2015</v>
      </c>
      <c r="W5" s="42" t="str">
        <f t="shared" si="1"/>
        <v>01.01.2015-30.06.2015</v>
      </c>
      <c r="X5" s="42" t="str">
        <f t="shared" si="1"/>
        <v>01.01.2015-30.06.2015</v>
      </c>
      <c r="Y5" s="42" t="str">
        <f t="shared" si="1"/>
        <v>01.01.2015-30.06.2015</v>
      </c>
      <c r="Z5" s="42" t="str">
        <f t="shared" si="1"/>
        <v>01.01.2015-30.06.2015</v>
      </c>
    </row>
    <row r="6" spans="1:26" ht="21">
      <c r="A6" s="78" t="s">
        <v>535</v>
      </c>
      <c r="B6" s="79" t="e">
        <f>#REF!</f>
        <v>#REF!</v>
      </c>
      <c r="C6" s="79" t="e">
        <f>B6-T6</f>
        <v>#REF!</v>
      </c>
      <c r="D6" s="79" t="e">
        <f>#REF!</f>
        <v>#REF!</v>
      </c>
      <c r="E6" s="79" t="e">
        <f>D6-U6</f>
        <v>#REF!</v>
      </c>
      <c r="F6" s="79"/>
      <c r="G6" s="79"/>
      <c r="H6" s="79" t="e">
        <f>#REF!</f>
        <v>#REF!</v>
      </c>
      <c r="I6" s="79" t="e">
        <f>H6-W6</f>
        <v>#REF!</v>
      </c>
      <c r="J6" s="79" t="e">
        <f>B6+D6+F6+H6</f>
        <v>#REF!</v>
      </c>
      <c r="K6" s="79" t="e">
        <f>C6+E6+G6+I6</f>
        <v>#REF!</v>
      </c>
      <c r="L6" s="79" t="e">
        <f>#REF!</f>
        <v>#REF!</v>
      </c>
      <c r="M6" s="79" t="e">
        <f>L6-Y6</f>
        <v>#REF!</v>
      </c>
      <c r="N6" s="79" t="e">
        <f>J6+L6</f>
        <v>#REF!</v>
      </c>
      <c r="O6" s="79" t="e">
        <f>K6+M6</f>
        <v>#REF!</v>
      </c>
      <c r="P6" s="37" t="e">
        <f>#REF!-'Segmenty - RZiS 1Q'!N6</f>
        <v>#REF!</v>
      </c>
      <c r="R6" s="14"/>
      <c r="S6" s="31"/>
      <c r="T6" s="16">
        <v>5998</v>
      </c>
      <c r="U6" s="16">
        <v>13271</v>
      </c>
      <c r="V6" s="16"/>
      <c r="W6" s="16">
        <v>1186</v>
      </c>
      <c r="X6" s="16">
        <f>SUM(T6:W6)</f>
        <v>20455</v>
      </c>
      <c r="Y6" s="16">
        <v>0</v>
      </c>
      <c r="Z6" s="16">
        <v>20455</v>
      </c>
    </row>
    <row r="7" spans="1:26" ht="12.75">
      <c r="A7" s="80" t="s">
        <v>536</v>
      </c>
      <c r="B7" s="79" t="e">
        <f>#REF!</f>
        <v>#REF!</v>
      </c>
      <c r="C7" s="79" t="e">
        <f>B7-T7</f>
        <v>#REF!</v>
      </c>
      <c r="D7" s="79" t="e">
        <f>#REF!</f>
        <v>#REF!</v>
      </c>
      <c r="E7" s="79" t="e">
        <f>D7-U7</f>
        <v>#REF!</v>
      </c>
      <c r="F7" s="79"/>
      <c r="G7" s="79"/>
      <c r="H7" s="79" t="e">
        <f>#REF!</f>
        <v>#REF!</v>
      </c>
      <c r="I7" s="79" t="e">
        <f>H7-W7</f>
        <v>#REF!</v>
      </c>
      <c r="J7" s="79" t="e">
        <f aca="true" t="shared" si="2" ref="J7:K15">B7+D7+F7+H7</f>
        <v>#REF!</v>
      </c>
      <c r="K7" s="79" t="e">
        <f t="shared" si="2"/>
        <v>#REF!</v>
      </c>
      <c r="L7" s="79" t="e">
        <f>#REF!</f>
        <v>#REF!</v>
      </c>
      <c r="M7" s="79" t="e">
        <f>L7-Y7</f>
        <v>#REF!</v>
      </c>
      <c r="N7" s="79" t="e">
        <f>J7+L7</f>
        <v>#REF!</v>
      </c>
      <c r="O7" s="79" t="e">
        <f>K7+M7</f>
        <v>#REF!</v>
      </c>
      <c r="P7" s="37" t="e">
        <f>#REF!-'Segmenty - RZiS 1Q'!N7</f>
        <v>#REF!</v>
      </c>
      <c r="T7" s="19">
        <v>205</v>
      </c>
      <c r="U7" s="19">
        <v>58</v>
      </c>
      <c r="V7" s="19"/>
      <c r="W7" s="19">
        <v>3658</v>
      </c>
      <c r="X7" s="16">
        <f>SUM(T7:W7)</f>
        <v>3921</v>
      </c>
      <c r="Y7" s="16">
        <v>-3921</v>
      </c>
      <c r="Z7" s="16">
        <v>0</v>
      </c>
    </row>
    <row r="8" spans="1:26" s="2" customFormat="1" ht="12.75">
      <c r="A8" s="81" t="s">
        <v>64</v>
      </c>
      <c r="B8" s="82" t="e">
        <f>SUM(B6:B7)</f>
        <v>#REF!</v>
      </c>
      <c r="C8" s="82" t="e">
        <f aca="true" t="shared" si="3" ref="C8:I8">SUM(C6:C7)</f>
        <v>#REF!</v>
      </c>
      <c r="D8" s="82" t="e">
        <f t="shared" si="3"/>
        <v>#REF!</v>
      </c>
      <c r="E8" s="82" t="e">
        <f t="shared" si="3"/>
        <v>#REF!</v>
      </c>
      <c r="F8" s="82">
        <f t="shared" si="3"/>
        <v>0</v>
      </c>
      <c r="G8" s="82">
        <f t="shared" si="3"/>
        <v>0</v>
      </c>
      <c r="H8" s="82" t="e">
        <f t="shared" si="3"/>
        <v>#REF!</v>
      </c>
      <c r="I8" s="82" t="e">
        <f t="shared" si="3"/>
        <v>#REF!</v>
      </c>
      <c r="J8" s="82" t="e">
        <f aca="true" t="shared" si="4" ref="J8:O8">SUM(J6:J7)</f>
        <v>#REF!</v>
      </c>
      <c r="K8" s="82" t="e">
        <f t="shared" si="4"/>
        <v>#REF!</v>
      </c>
      <c r="L8" s="82" t="e">
        <f t="shared" si="4"/>
        <v>#REF!</v>
      </c>
      <c r="M8" s="82" t="e">
        <f t="shared" si="4"/>
        <v>#REF!</v>
      </c>
      <c r="N8" s="82" t="e">
        <f t="shared" si="4"/>
        <v>#REF!</v>
      </c>
      <c r="O8" s="82" t="e">
        <f t="shared" si="4"/>
        <v>#REF!</v>
      </c>
      <c r="P8" s="37" t="e">
        <f>#REF!-'Segmenty - RZiS 1Q'!N8</f>
        <v>#REF!</v>
      </c>
      <c r="Q8" s="33" t="e">
        <f>RZiS!F4-N8</f>
        <v>#REF!</v>
      </c>
      <c r="R8" s="33" t="e">
        <f>RZiS!#REF!-O8</f>
        <v>#REF!</v>
      </c>
      <c r="T8" s="32">
        <f aca="true" t="shared" si="5" ref="T8:Z8">SUM(T6:T7)</f>
        <v>6203</v>
      </c>
      <c r="U8" s="32">
        <f t="shared" si="5"/>
        <v>13329</v>
      </c>
      <c r="V8" s="32">
        <f t="shared" si="5"/>
        <v>0</v>
      </c>
      <c r="W8" s="32">
        <f t="shared" si="5"/>
        <v>4844</v>
      </c>
      <c r="X8" s="32">
        <f t="shared" si="5"/>
        <v>24376</v>
      </c>
      <c r="Y8" s="32">
        <f t="shared" si="5"/>
        <v>-3921</v>
      </c>
      <c r="Z8" s="32">
        <f t="shared" si="5"/>
        <v>20455</v>
      </c>
    </row>
    <row r="9" spans="1:26" s="34" customFormat="1" ht="12.75">
      <c r="A9" s="78" t="s">
        <v>537</v>
      </c>
      <c r="B9" s="79" t="e">
        <f>#REF!</f>
        <v>#REF!</v>
      </c>
      <c r="C9" s="79" t="e">
        <f>B9-T9</f>
        <v>#REF!</v>
      </c>
      <c r="D9" s="79" t="e">
        <f>#REF!</f>
        <v>#REF!</v>
      </c>
      <c r="E9" s="79" t="e">
        <f>D9-U9</f>
        <v>#REF!</v>
      </c>
      <c r="F9" s="79"/>
      <c r="G9" s="79"/>
      <c r="H9" s="79" t="e">
        <f>#REF!</f>
        <v>#REF!</v>
      </c>
      <c r="I9" s="79" t="e">
        <f>H9-W9</f>
        <v>#REF!</v>
      </c>
      <c r="J9" s="79" t="e">
        <f t="shared" si="2"/>
        <v>#REF!</v>
      </c>
      <c r="K9" s="79" t="e">
        <f t="shared" si="2"/>
        <v>#REF!</v>
      </c>
      <c r="L9" s="79" t="e">
        <f>#REF!</f>
        <v>#REF!</v>
      </c>
      <c r="M9" s="79" t="e">
        <f>L9-Y9</f>
        <v>#REF!</v>
      </c>
      <c r="N9" s="79" t="e">
        <f aca="true" t="shared" si="6" ref="N9:O14">J9+L9</f>
        <v>#REF!</v>
      </c>
      <c r="O9" s="79" t="e">
        <f t="shared" si="6"/>
        <v>#REF!</v>
      </c>
      <c r="P9" s="37" t="e">
        <f>#REF!-'Segmenty - RZiS 1Q'!N9</f>
        <v>#REF!</v>
      </c>
      <c r="Q9" s="33" t="e">
        <f>RZiS!F8-N9</f>
        <v>#REF!</v>
      </c>
      <c r="R9" s="33" t="e">
        <f>RZiS!#REF!-O9</f>
        <v>#REF!</v>
      </c>
      <c r="T9" s="16">
        <v>-1885</v>
      </c>
      <c r="U9" s="16">
        <v>-11426</v>
      </c>
      <c r="V9" s="16"/>
      <c r="W9" s="16">
        <v>-5525</v>
      </c>
      <c r="X9" s="16">
        <f>SUM(T9:W9)</f>
        <v>-18836</v>
      </c>
      <c r="Y9" s="16">
        <v>4100</v>
      </c>
      <c r="Z9" s="16">
        <f>SUM(X9:Y9)</f>
        <v>-14736</v>
      </c>
    </row>
    <row r="10" spans="1:26" s="2" customFormat="1" ht="12.75">
      <c r="A10" s="83" t="s">
        <v>65</v>
      </c>
      <c r="B10" s="82" t="e">
        <f aca="true" t="shared" si="7" ref="B10:O10">SUM(B8:B9)</f>
        <v>#REF!</v>
      </c>
      <c r="C10" s="82" t="e">
        <f t="shared" si="7"/>
        <v>#REF!</v>
      </c>
      <c r="D10" s="82" t="e">
        <f t="shared" si="7"/>
        <v>#REF!</v>
      </c>
      <c r="E10" s="82" t="e">
        <f t="shared" si="7"/>
        <v>#REF!</v>
      </c>
      <c r="F10" s="82">
        <f t="shared" si="7"/>
        <v>0</v>
      </c>
      <c r="G10" s="82">
        <f t="shared" si="7"/>
        <v>0</v>
      </c>
      <c r="H10" s="82" t="e">
        <f t="shared" si="7"/>
        <v>#REF!</v>
      </c>
      <c r="I10" s="82" t="e">
        <f t="shared" si="7"/>
        <v>#REF!</v>
      </c>
      <c r="J10" s="82" t="e">
        <f t="shared" si="7"/>
        <v>#REF!</v>
      </c>
      <c r="K10" s="82" t="e">
        <f t="shared" si="7"/>
        <v>#REF!</v>
      </c>
      <c r="L10" s="82" t="e">
        <f t="shared" si="7"/>
        <v>#REF!</v>
      </c>
      <c r="M10" s="82" t="e">
        <f t="shared" si="7"/>
        <v>#REF!</v>
      </c>
      <c r="N10" s="82" t="e">
        <f t="shared" si="7"/>
        <v>#REF!</v>
      </c>
      <c r="O10" s="82" t="e">
        <f t="shared" si="7"/>
        <v>#REF!</v>
      </c>
      <c r="P10" s="37" t="e">
        <f>#REF!-'Segmenty - RZiS 1Q'!N10</f>
        <v>#REF!</v>
      </c>
      <c r="Q10" s="33" t="e">
        <f>RZiS!F12-N10</f>
        <v>#REF!</v>
      </c>
      <c r="R10" s="33" t="e">
        <f>RZiS!#REF!-O10</f>
        <v>#REF!</v>
      </c>
      <c r="T10" s="18">
        <f aca="true" t="shared" si="8" ref="T10:Z10">SUM(T8:T9)</f>
        <v>4318</v>
      </c>
      <c r="U10" s="18">
        <f t="shared" si="8"/>
        <v>1903</v>
      </c>
      <c r="V10" s="18">
        <f t="shared" si="8"/>
        <v>0</v>
      </c>
      <c r="W10" s="18">
        <f t="shared" si="8"/>
        <v>-681</v>
      </c>
      <c r="X10" s="18">
        <f t="shared" si="8"/>
        <v>5540</v>
      </c>
      <c r="Y10" s="18">
        <f t="shared" si="8"/>
        <v>179</v>
      </c>
      <c r="Z10" s="18">
        <f t="shared" si="8"/>
        <v>5719</v>
      </c>
    </row>
    <row r="11" spans="1:26" s="34" customFormat="1" ht="12.75">
      <c r="A11" s="78" t="s">
        <v>538</v>
      </c>
      <c r="B11" s="79" t="e">
        <f>#REF!</f>
        <v>#REF!</v>
      </c>
      <c r="C11" s="79" t="e">
        <f>B11-T11</f>
        <v>#REF!</v>
      </c>
      <c r="D11" s="79" t="e">
        <f>#REF!</f>
        <v>#REF!</v>
      </c>
      <c r="E11" s="79" t="e">
        <f>D11-U11</f>
        <v>#REF!</v>
      </c>
      <c r="F11" s="79"/>
      <c r="G11" s="79"/>
      <c r="H11" s="79" t="e">
        <f>#REF!</f>
        <v>#REF!</v>
      </c>
      <c r="I11" s="79" t="e">
        <f>H11-W11</f>
        <v>#REF!</v>
      </c>
      <c r="J11" s="79" t="e">
        <f t="shared" si="2"/>
        <v>#REF!</v>
      </c>
      <c r="K11" s="79" t="e">
        <f t="shared" si="2"/>
        <v>#REF!</v>
      </c>
      <c r="L11" s="79" t="e">
        <f>#REF!</f>
        <v>#REF!</v>
      </c>
      <c r="M11" s="79" t="e">
        <f>L11-Y11</f>
        <v>#REF!</v>
      </c>
      <c r="N11" s="79" t="e">
        <f t="shared" si="6"/>
        <v>#REF!</v>
      </c>
      <c r="O11" s="79" t="e">
        <f t="shared" si="6"/>
        <v>#REF!</v>
      </c>
      <c r="P11" s="37" t="e">
        <f>#REF!-'Segmenty - RZiS 1Q'!N11</f>
        <v>#REF!</v>
      </c>
      <c r="Q11" s="37" t="e">
        <f>RZiS!F13-N11</f>
        <v>#REF!</v>
      </c>
      <c r="R11" s="37" t="e">
        <f>RZiS!#REF!-O11</f>
        <v>#REF!</v>
      </c>
      <c r="T11" s="16">
        <v>-862</v>
      </c>
      <c r="U11" s="16">
        <v>-1820</v>
      </c>
      <c r="V11" s="16"/>
      <c r="W11" s="16">
        <v>-194</v>
      </c>
      <c r="X11" s="16">
        <f>SUM(T11:W11)</f>
        <v>-2876</v>
      </c>
      <c r="Y11" s="16">
        <v>41</v>
      </c>
      <c r="Z11" s="16">
        <f>SUM(X11:Y11)</f>
        <v>-2835</v>
      </c>
    </row>
    <row r="12" spans="1:26" s="34" customFormat="1" ht="12.75">
      <c r="A12" s="78" t="s">
        <v>539</v>
      </c>
      <c r="B12" s="79" t="e">
        <f>#REF!</f>
        <v>#REF!</v>
      </c>
      <c r="C12" s="79" t="e">
        <f>B12-T12</f>
        <v>#REF!</v>
      </c>
      <c r="D12" s="79" t="e">
        <f>#REF!</f>
        <v>#REF!</v>
      </c>
      <c r="E12" s="79" t="e">
        <f>D12-U12</f>
        <v>#REF!</v>
      </c>
      <c r="F12" s="79"/>
      <c r="G12" s="79"/>
      <c r="H12" s="79" t="e">
        <f>#REF!</f>
        <v>#REF!</v>
      </c>
      <c r="I12" s="79" t="e">
        <f>H12-W12</f>
        <v>#REF!</v>
      </c>
      <c r="J12" s="79" t="e">
        <f t="shared" si="2"/>
        <v>#REF!</v>
      </c>
      <c r="K12" s="79" t="e">
        <f t="shared" si="2"/>
        <v>#REF!</v>
      </c>
      <c r="L12" s="79" t="e">
        <f>#REF!</f>
        <v>#REF!</v>
      </c>
      <c r="M12" s="79" t="e">
        <f>L12-Y12</f>
        <v>#REF!</v>
      </c>
      <c r="N12" s="79" t="e">
        <f t="shared" si="6"/>
        <v>#REF!</v>
      </c>
      <c r="O12" s="79" t="e">
        <f t="shared" si="6"/>
        <v>#REF!</v>
      </c>
      <c r="P12" s="37" t="e">
        <f>#REF!-'Segmenty - RZiS 1Q'!N12</f>
        <v>#REF!</v>
      </c>
      <c r="Q12" s="37" t="e">
        <f>RZiS!F14-N12</f>
        <v>#REF!</v>
      </c>
      <c r="R12" s="37" t="e">
        <f>RZiS!#REF!-O12</f>
        <v>#REF!</v>
      </c>
      <c r="T12" s="16">
        <v>-438</v>
      </c>
      <c r="U12" s="16">
        <v>-511</v>
      </c>
      <c r="V12" s="16"/>
      <c r="W12" s="16">
        <v>-2480</v>
      </c>
      <c r="X12" s="16">
        <f>SUM(T12:W12)</f>
        <v>-3429</v>
      </c>
      <c r="Y12" s="16">
        <v>159</v>
      </c>
      <c r="Z12" s="16">
        <f>SUM(X12:Y12)</f>
        <v>-3270</v>
      </c>
    </row>
    <row r="13" spans="1:26" s="2" customFormat="1" ht="12.75">
      <c r="A13" s="83" t="s">
        <v>540</v>
      </c>
      <c r="B13" s="82" t="e">
        <f>SUM(B10:B12)</f>
        <v>#REF!</v>
      </c>
      <c r="C13" s="82" t="e">
        <f>SUM(C10:C12)</f>
        <v>#REF!</v>
      </c>
      <c r="D13" s="82" t="e">
        <f aca="true" t="shared" si="9" ref="D13:I13">SUM(D10:D12)</f>
        <v>#REF!</v>
      </c>
      <c r="E13" s="82" t="e">
        <f t="shared" si="9"/>
        <v>#REF!</v>
      </c>
      <c r="F13" s="82">
        <f t="shared" si="9"/>
        <v>0</v>
      </c>
      <c r="G13" s="82">
        <f t="shared" si="9"/>
        <v>0</v>
      </c>
      <c r="H13" s="82" t="e">
        <f t="shared" si="9"/>
        <v>#REF!</v>
      </c>
      <c r="I13" s="82" t="e">
        <f t="shared" si="9"/>
        <v>#REF!</v>
      </c>
      <c r="J13" s="82" t="e">
        <f t="shared" si="2"/>
        <v>#REF!</v>
      </c>
      <c r="K13" s="82" t="e">
        <f t="shared" si="2"/>
        <v>#REF!</v>
      </c>
      <c r="L13" s="82" t="e">
        <f>SUM(L10:L12)</f>
        <v>#REF!</v>
      </c>
      <c r="M13" s="82" t="e">
        <f>SUM(M10:M12)</f>
        <v>#REF!</v>
      </c>
      <c r="N13" s="82" t="e">
        <f t="shared" si="6"/>
        <v>#REF!</v>
      </c>
      <c r="O13" s="82" t="e">
        <f t="shared" si="6"/>
        <v>#REF!</v>
      </c>
      <c r="P13" s="37" t="e">
        <f>#REF!-'Segmenty - RZiS 1Q'!N13</f>
        <v>#REF!</v>
      </c>
      <c r="Q13" s="37" t="e">
        <f>RZiS!F15-N13</f>
        <v>#REF!</v>
      </c>
      <c r="R13" s="37" t="e">
        <f>RZiS!#REF!-O13</f>
        <v>#REF!</v>
      </c>
      <c r="T13" s="18">
        <f aca="true" t="shared" si="10" ref="T13:Z13">SUM(T10:T12)</f>
        <v>3018</v>
      </c>
      <c r="U13" s="18">
        <f t="shared" si="10"/>
        <v>-428</v>
      </c>
      <c r="V13" s="18">
        <f t="shared" si="10"/>
        <v>0</v>
      </c>
      <c r="W13" s="18">
        <f t="shared" si="10"/>
        <v>-3355</v>
      </c>
      <c r="X13" s="18">
        <f t="shared" si="10"/>
        <v>-765</v>
      </c>
      <c r="Y13" s="18">
        <f t="shared" si="10"/>
        <v>379</v>
      </c>
      <c r="Z13" s="18">
        <f t="shared" si="10"/>
        <v>-386</v>
      </c>
    </row>
    <row r="14" spans="1:26" s="34" customFormat="1" ht="21">
      <c r="A14" s="78" t="s">
        <v>541</v>
      </c>
      <c r="B14" s="79" t="e">
        <f>#REF!</f>
        <v>#REF!</v>
      </c>
      <c r="C14" s="79" t="e">
        <f>B14-T14</f>
        <v>#REF!</v>
      </c>
      <c r="D14" s="79" t="e">
        <f>#REF!</f>
        <v>#REF!</v>
      </c>
      <c r="E14" s="79" t="e">
        <f>D14-U14</f>
        <v>#REF!</v>
      </c>
      <c r="F14" s="79"/>
      <c r="G14" s="79"/>
      <c r="H14" s="79" t="e">
        <f>#REF!</f>
        <v>#REF!</v>
      </c>
      <c r="I14" s="79" t="e">
        <f>H14-W14</f>
        <v>#REF!</v>
      </c>
      <c r="J14" s="79" t="e">
        <f t="shared" si="2"/>
        <v>#REF!</v>
      </c>
      <c r="K14" s="79" t="e">
        <f t="shared" si="2"/>
        <v>#REF!</v>
      </c>
      <c r="L14" s="79" t="e">
        <f>#REF!</f>
        <v>#REF!</v>
      </c>
      <c r="M14" s="79" t="e">
        <f>L14-Y14</f>
        <v>#REF!</v>
      </c>
      <c r="N14" s="79" t="e">
        <f t="shared" si="6"/>
        <v>#REF!</v>
      </c>
      <c r="O14" s="79" t="e">
        <f t="shared" si="6"/>
        <v>#REF!</v>
      </c>
      <c r="P14" s="37" t="e">
        <f>#REF!-'Segmenty - RZiS 1Q'!N14</f>
        <v>#REF!</v>
      </c>
      <c r="Q14" s="37" t="e">
        <f>RZiS!F16-N14</f>
        <v>#REF!</v>
      </c>
      <c r="R14" s="37" t="e">
        <f>RZiS!#REF!-O14</f>
        <v>#REF!</v>
      </c>
      <c r="T14" s="16">
        <v>851</v>
      </c>
      <c r="U14" s="16">
        <v>0</v>
      </c>
      <c r="V14" s="16"/>
      <c r="W14" s="16">
        <v>0</v>
      </c>
      <c r="X14" s="16">
        <f>SUM(T14:W14)</f>
        <v>851</v>
      </c>
      <c r="Y14" s="16">
        <v>0</v>
      </c>
      <c r="Z14" s="16">
        <f>SUM(X14:Y14)</f>
        <v>851</v>
      </c>
    </row>
    <row r="15" spans="1:26" s="2" customFormat="1" ht="19.5">
      <c r="A15" s="83" t="s">
        <v>542</v>
      </c>
      <c r="B15" s="82" t="e">
        <f>B13+B14</f>
        <v>#REF!</v>
      </c>
      <c r="C15" s="82" t="e">
        <f>C13+C14</f>
        <v>#REF!</v>
      </c>
      <c r="D15" s="82" t="e">
        <f aca="true" t="shared" si="11" ref="D15:I15">D13+D14</f>
        <v>#REF!</v>
      </c>
      <c r="E15" s="82" t="e">
        <f t="shared" si="11"/>
        <v>#REF!</v>
      </c>
      <c r="F15" s="82">
        <f t="shared" si="11"/>
        <v>0</v>
      </c>
      <c r="G15" s="82">
        <f t="shared" si="11"/>
        <v>0</v>
      </c>
      <c r="H15" s="82" t="e">
        <f t="shared" si="11"/>
        <v>#REF!</v>
      </c>
      <c r="I15" s="82" t="e">
        <f t="shared" si="11"/>
        <v>#REF!</v>
      </c>
      <c r="J15" s="82" t="e">
        <f t="shared" si="2"/>
        <v>#REF!</v>
      </c>
      <c r="K15" s="82" t="e">
        <f t="shared" si="2"/>
        <v>#REF!</v>
      </c>
      <c r="L15" s="82" t="e">
        <f>L13+L14</f>
        <v>#REF!</v>
      </c>
      <c r="M15" s="82" t="e">
        <f>M13+M14</f>
        <v>#REF!</v>
      </c>
      <c r="N15" s="82" t="e">
        <f>SUM(J15+L15)</f>
        <v>#REF!</v>
      </c>
      <c r="O15" s="82" t="e">
        <f>SUM(K15+M15)</f>
        <v>#REF!</v>
      </c>
      <c r="P15" s="37" t="e">
        <f>#REF!-'Segmenty - RZiS 1Q'!N15</f>
        <v>#REF!</v>
      </c>
      <c r="Q15" s="37" t="e">
        <f>RZiS!F17-N15</f>
        <v>#REF!</v>
      </c>
      <c r="R15" s="37" t="e">
        <f>RZiS!#REF!-O15</f>
        <v>#REF!</v>
      </c>
      <c r="T15" s="18">
        <f aca="true" t="shared" si="12" ref="T15:Z15">T13+T14</f>
        <v>3869</v>
      </c>
      <c r="U15" s="18">
        <f t="shared" si="12"/>
        <v>-428</v>
      </c>
      <c r="V15" s="18">
        <f t="shared" si="12"/>
        <v>0</v>
      </c>
      <c r="W15" s="18">
        <f t="shared" si="12"/>
        <v>-3355</v>
      </c>
      <c r="X15" s="18">
        <f t="shared" si="12"/>
        <v>86</v>
      </c>
      <c r="Y15" s="18">
        <f t="shared" si="12"/>
        <v>379</v>
      </c>
      <c r="Z15" s="18">
        <f t="shared" si="12"/>
        <v>465</v>
      </c>
    </row>
    <row r="16" spans="1:26" s="34" customFormat="1" ht="21">
      <c r="A16" s="78" t="s">
        <v>185</v>
      </c>
      <c r="B16" s="470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84"/>
      <c r="N16" s="79" t="e">
        <f>#REF!</f>
        <v>#REF!</v>
      </c>
      <c r="O16" s="79" t="e">
        <f>N16-Z16</f>
        <v>#REF!</v>
      </c>
      <c r="P16" s="37" t="e">
        <f>#REF!-'Segmenty - RZiS 1Q'!N16</f>
        <v>#REF!</v>
      </c>
      <c r="Q16" s="33" t="e">
        <f>RZiS!F18-N16</f>
        <v>#REF!</v>
      </c>
      <c r="R16" s="33" t="e">
        <f>RZiS!#REF!-O16</f>
        <v>#REF!</v>
      </c>
      <c r="Z16" s="16">
        <v>0</v>
      </c>
    </row>
    <row r="17" spans="1:26" s="34" customFormat="1" ht="12.75">
      <c r="A17" s="78" t="s">
        <v>426</v>
      </c>
      <c r="B17" s="472"/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85"/>
      <c r="N17" s="79" t="e">
        <f>#REF!</f>
        <v>#REF!</v>
      </c>
      <c r="O17" s="79" t="e">
        <f aca="true" t="shared" si="13" ref="O17:O30">N17-Z17</f>
        <v>#REF!</v>
      </c>
      <c r="P17" s="37" t="e">
        <f>#REF!-'Segmenty - RZiS 1Q'!N17</f>
        <v>#REF!</v>
      </c>
      <c r="Q17" s="33" t="e">
        <f>RZiS!F19-N17</f>
        <v>#REF!</v>
      </c>
      <c r="R17" s="33" t="e">
        <f>RZiS!#REF!-O17</f>
        <v>#REF!</v>
      </c>
      <c r="Z17" s="16">
        <v>1702</v>
      </c>
    </row>
    <row r="18" spans="1:26" s="34" customFormat="1" ht="12.75">
      <c r="A18" s="78" t="s">
        <v>427</v>
      </c>
      <c r="B18" s="472"/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85"/>
      <c r="N18" s="79" t="e">
        <f>#REF!</f>
        <v>#REF!</v>
      </c>
      <c r="O18" s="79" t="e">
        <f t="shared" si="13"/>
        <v>#REF!</v>
      </c>
      <c r="P18" s="37" t="e">
        <f>#REF!-'Segmenty - RZiS 1Q'!N18</f>
        <v>#REF!</v>
      </c>
      <c r="Q18" s="33" t="e">
        <f>RZiS!F22-N18</f>
        <v>#REF!</v>
      </c>
      <c r="R18" s="33" t="e">
        <f>RZiS!#REF!-O18</f>
        <v>#REF!</v>
      </c>
      <c r="Z18" s="16">
        <v>-1196</v>
      </c>
    </row>
    <row r="19" spans="1:26" s="2" customFormat="1" ht="12.75">
      <c r="A19" s="83" t="s">
        <v>563</v>
      </c>
      <c r="B19" s="472"/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85"/>
      <c r="N19" s="82" t="e">
        <f>SUM(N15:N18)</f>
        <v>#REF!</v>
      </c>
      <c r="O19" s="82" t="e">
        <f>SUM(O15:O18)</f>
        <v>#REF!</v>
      </c>
      <c r="P19" s="37" t="e">
        <f>#REF!-'Segmenty - RZiS 1Q'!N19</f>
        <v>#REF!</v>
      </c>
      <c r="Q19" s="33" t="e">
        <f>RZiS!F25-N19</f>
        <v>#REF!</v>
      </c>
      <c r="R19" s="33" t="e">
        <f>RZiS!#REF!-O19</f>
        <v>#REF!</v>
      </c>
      <c r="Z19" s="40">
        <f>SUM(Z15:Z18)</f>
        <v>971</v>
      </c>
    </row>
    <row r="20" spans="1:26" ht="12.75">
      <c r="A20" s="80" t="s">
        <v>543</v>
      </c>
      <c r="B20" s="472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85"/>
      <c r="N20" s="79" t="e">
        <f>#REF!</f>
        <v>#REF!</v>
      </c>
      <c r="O20" s="79" t="e">
        <f t="shared" si="13"/>
        <v>#REF!</v>
      </c>
      <c r="P20" s="37" t="e">
        <f>#REF!-'Segmenty - RZiS 1Q'!N20</f>
        <v>#REF!</v>
      </c>
      <c r="Q20" s="33" t="e">
        <f>RZiS!F26-N20</f>
        <v>#REF!</v>
      </c>
      <c r="R20" s="33" t="e">
        <f>RZiS!#REF!-O20</f>
        <v>#REF!</v>
      </c>
      <c r="Z20" s="19">
        <v>608</v>
      </c>
    </row>
    <row r="21" spans="1:26" ht="12.75">
      <c r="A21" s="80" t="s">
        <v>453</v>
      </c>
      <c r="B21" s="472"/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85"/>
      <c r="N21" s="79" t="e">
        <f>#REF!</f>
        <v>#REF!</v>
      </c>
      <c r="O21" s="79" t="e">
        <f t="shared" si="13"/>
        <v>#REF!</v>
      </c>
      <c r="P21" s="37" t="e">
        <f>#REF!-'Segmenty - RZiS 1Q'!N21</f>
        <v>#REF!</v>
      </c>
      <c r="Q21" s="33" t="e">
        <f>RZiS!F30-N21</f>
        <v>#REF!</v>
      </c>
      <c r="R21" s="33" t="e">
        <f>RZiS!#REF!-O21</f>
        <v>#REF!</v>
      </c>
      <c r="Z21" s="19">
        <v>-3280</v>
      </c>
    </row>
    <row r="22" spans="1:26" ht="21">
      <c r="A22" s="78" t="s">
        <v>545</v>
      </c>
      <c r="B22" s="472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85"/>
      <c r="N22" s="79" t="e">
        <f>#REF!</f>
        <v>#REF!</v>
      </c>
      <c r="O22" s="79" t="e">
        <f t="shared" si="13"/>
        <v>#REF!</v>
      </c>
      <c r="P22" s="37" t="e">
        <f>#REF!-'Segmenty - RZiS 1Q'!N22</f>
        <v>#REF!</v>
      </c>
      <c r="Q22" s="33" t="e">
        <f>RZiS!F35-N22</f>
        <v>#REF!</v>
      </c>
      <c r="R22" s="33" t="e">
        <f>RZiS!#REF!-O22</f>
        <v>#REF!</v>
      </c>
      <c r="Z22" s="19">
        <v>-102</v>
      </c>
    </row>
    <row r="23" spans="1:26" ht="12.75">
      <c r="A23" s="81" t="s">
        <v>454</v>
      </c>
      <c r="B23" s="472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85"/>
      <c r="N23" s="82" t="e">
        <f>SUM(N19:N22)</f>
        <v>#REF!</v>
      </c>
      <c r="O23" s="82" t="e">
        <f>SUM(O19:O22)</f>
        <v>#REF!</v>
      </c>
      <c r="P23" s="37" t="e">
        <f>#REF!-'Segmenty - RZiS 1Q'!N23</f>
        <v>#REF!</v>
      </c>
      <c r="Q23" s="33" t="e">
        <f>RZiS!F36-N23</f>
        <v>#REF!</v>
      </c>
      <c r="R23" s="33" t="e">
        <f>RZiS!#REF!-O23</f>
        <v>#REF!</v>
      </c>
      <c r="Z23" s="39">
        <f>SUM(Z19:Z22)</f>
        <v>-1803</v>
      </c>
    </row>
    <row r="24" spans="1:26" ht="12.75">
      <c r="A24" s="80" t="s">
        <v>544</v>
      </c>
      <c r="B24" s="472"/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85"/>
      <c r="N24" s="79" t="e">
        <f>#REF!</f>
        <v>#REF!</v>
      </c>
      <c r="O24" s="79" t="e">
        <f t="shared" si="13"/>
        <v>#REF!</v>
      </c>
      <c r="P24" s="37" t="e">
        <f>#REF!-'Segmenty - RZiS 1Q'!N24</f>
        <v>#REF!</v>
      </c>
      <c r="Q24" s="33" t="e">
        <f>RZiS!F37-N24</f>
        <v>#REF!</v>
      </c>
      <c r="R24" s="33" t="e">
        <f>RZiS!#REF!-O24</f>
        <v>#REF!</v>
      </c>
      <c r="Z24" s="19">
        <v>205</v>
      </c>
    </row>
    <row r="25" spans="1:26" ht="12.75">
      <c r="A25" s="81" t="s">
        <v>546</v>
      </c>
      <c r="B25" s="472"/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85"/>
      <c r="N25" s="82" t="e">
        <f>SUM(N23:N24)</f>
        <v>#REF!</v>
      </c>
      <c r="O25" s="82" t="e">
        <f>SUM(O23:O24)</f>
        <v>#REF!</v>
      </c>
      <c r="P25" s="37" t="e">
        <f>#REF!-'Segmenty - RZiS 1Q'!N25</f>
        <v>#REF!</v>
      </c>
      <c r="Q25" s="33" t="e">
        <f>RZiS!F40-N25</f>
        <v>#REF!</v>
      </c>
      <c r="R25" s="33" t="e">
        <f>RZiS!#REF!-O25</f>
        <v>#REF!</v>
      </c>
      <c r="Z25" s="39">
        <f>SUM(Z23:Z24)</f>
        <v>-1598</v>
      </c>
    </row>
    <row r="26" spans="1:26" ht="21">
      <c r="A26" s="86" t="s">
        <v>547</v>
      </c>
      <c r="B26" s="472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85"/>
      <c r="N26" s="79" t="e">
        <f>#REF!</f>
        <v>#REF!</v>
      </c>
      <c r="O26" s="79" t="e">
        <f t="shared" si="13"/>
        <v>#REF!</v>
      </c>
      <c r="P26" s="37" t="e">
        <f>#REF!-'Segmenty - RZiS 1Q'!N26</f>
        <v>#REF!</v>
      </c>
      <c r="Q26" s="33" t="e">
        <f>RZiS!F46-N26</f>
        <v>#REF!</v>
      </c>
      <c r="R26" s="33" t="e">
        <f>RZiS!#REF!-O26</f>
        <v>#REF!</v>
      </c>
      <c r="Z26" s="19">
        <v>-1598</v>
      </c>
    </row>
    <row r="27" spans="1:26" ht="12.75" customHeight="1">
      <c r="A27" s="86" t="s">
        <v>548</v>
      </c>
      <c r="B27" s="472"/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85"/>
      <c r="N27" s="79" t="e">
        <f>#REF!</f>
        <v>#REF!</v>
      </c>
      <c r="O27" s="79" t="e">
        <f t="shared" si="13"/>
        <v>#REF!</v>
      </c>
      <c r="P27" s="37" t="e">
        <f>#REF!-'Segmenty - RZiS 1Q'!N27</f>
        <v>#REF!</v>
      </c>
      <c r="Q27" s="33" t="e">
        <f>RZiS!F47-N27</f>
        <v>#REF!</v>
      </c>
      <c r="R27" s="33" t="e">
        <f>RZiS!#REF!-O27</f>
        <v>#REF!</v>
      </c>
      <c r="S27" s="15"/>
      <c r="Z27" s="16">
        <v>0</v>
      </c>
    </row>
    <row r="28" spans="1:26" ht="12.75">
      <c r="A28" s="81" t="s">
        <v>278</v>
      </c>
      <c r="B28" s="472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85"/>
      <c r="N28" s="87" t="e">
        <f>#REF!</f>
        <v>#REF!</v>
      </c>
      <c r="O28" s="82" t="e">
        <f t="shared" si="13"/>
        <v>#REF!</v>
      </c>
      <c r="P28" s="37" t="e">
        <f>#REF!-'Segmenty - RZiS 1Q'!N28</f>
        <v>#REF!</v>
      </c>
      <c r="Q28" s="33" t="e">
        <f>RZiS!F43-N28</f>
        <v>#REF!</v>
      </c>
      <c r="R28" s="33" t="e">
        <f>RZiS!#REF!-O28</f>
        <v>#REF!</v>
      </c>
      <c r="Z28" s="18">
        <v>-195</v>
      </c>
    </row>
    <row r="29" spans="1:26" ht="21">
      <c r="A29" s="86" t="s">
        <v>547</v>
      </c>
      <c r="B29" s="472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85"/>
      <c r="N29" s="79" t="e">
        <f>#REF!</f>
        <v>#REF!</v>
      </c>
      <c r="O29" s="79" t="e">
        <f t="shared" si="13"/>
        <v>#REF!</v>
      </c>
      <c r="P29" s="37" t="e">
        <f>#REF!-'Segmenty - RZiS 1Q'!N29</f>
        <v>#REF!</v>
      </c>
      <c r="Q29" s="33" t="e">
        <f>RZiS!F50-N29</f>
        <v>#REF!</v>
      </c>
      <c r="R29" s="33" t="e">
        <f>RZiS!#REF!-O29</f>
        <v>#REF!</v>
      </c>
      <c r="Z29" s="16">
        <v>-195</v>
      </c>
    </row>
    <row r="30" spans="1:26" ht="12.75" customHeight="1">
      <c r="A30" s="86" t="s">
        <v>548</v>
      </c>
      <c r="B30" s="474"/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88"/>
      <c r="N30" s="79" t="e">
        <f>#REF!</f>
        <v>#REF!</v>
      </c>
      <c r="O30" s="79" t="e">
        <f t="shared" si="13"/>
        <v>#REF!</v>
      </c>
      <c r="P30" s="37" t="e">
        <f>#REF!-'Segmenty - RZiS 1Q'!N30</f>
        <v>#REF!</v>
      </c>
      <c r="Q30" s="33" t="e">
        <f>RZiS!F51-N30</f>
        <v>#REF!</v>
      </c>
      <c r="R30" s="33" t="e">
        <f>RZiS!#REF!-O30</f>
        <v>#REF!</v>
      </c>
      <c r="Z30" s="16">
        <v>0</v>
      </c>
    </row>
    <row r="31" spans="1:15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23"/>
    </row>
    <row r="32" spans="2:15" ht="12.75">
      <c r="B32" s="41" t="e">
        <f>RZiS!G5-B37</f>
        <v>#REF!</v>
      </c>
      <c r="C32" s="41" t="e">
        <f>RZiS!#REF!-C37</f>
        <v>#REF!</v>
      </c>
      <c r="D32" s="41" t="e">
        <f>RZiS!G6-D37</f>
        <v>#REF!</v>
      </c>
      <c r="E32" s="41" t="e">
        <f>RZiS!#REF!-E37</f>
        <v>#REF!</v>
      </c>
      <c r="H32" s="41" t="e">
        <f>RZiS!G7-H37</f>
        <v>#REF!</v>
      </c>
      <c r="I32" s="41" t="e">
        <f>RZiS!#REF!-I37</f>
        <v>#REF!</v>
      </c>
      <c r="J32" s="41" t="e">
        <f>RZiS!G4-J37</f>
        <v>#REF!</v>
      </c>
      <c r="K32" s="41" t="e">
        <f>RZiS!#REF!-K37</f>
        <v>#REF!</v>
      </c>
      <c r="N32" s="41" t="e">
        <f>RZiS!G4-N37</f>
        <v>#REF!</v>
      </c>
      <c r="O32" s="41" t="e">
        <f>RZiS!#REF!-O37</f>
        <v>#REF!</v>
      </c>
    </row>
    <row r="33" spans="2:15" ht="12.75">
      <c r="B33" s="41" t="e">
        <f>RZiS!G9-B40</f>
        <v>#REF!</v>
      </c>
      <c r="C33" s="41" t="e">
        <f>RZiS!#REF!-C40</f>
        <v>#REF!</v>
      </c>
      <c r="D33" s="41" t="e">
        <f>RZiS!G10-D40</f>
        <v>#REF!</v>
      </c>
      <c r="E33" s="41" t="e">
        <f>RZiS!#REF!-E40</f>
        <v>#REF!</v>
      </c>
      <c r="H33" s="41" t="e">
        <f>RZiS!G11-H40</f>
        <v>#REF!</v>
      </c>
      <c r="I33" s="41" t="e">
        <f>RZiS!#REF!-I40</f>
        <v>#REF!</v>
      </c>
      <c r="J33" s="41" t="e">
        <f>RZiS!G8-J40</f>
        <v>#REF!</v>
      </c>
      <c r="K33" s="41" t="e">
        <f>RZiS!#REF!-K40</f>
        <v>#REF!</v>
      </c>
      <c r="N33" s="46" t="e">
        <f>RZiS!G8-N40</f>
        <v>#REF!</v>
      </c>
      <c r="O33" s="46" t="e">
        <f>RZiS!#REF!-O40</f>
        <v>#REF!</v>
      </c>
    </row>
    <row r="34" spans="1:15" ht="12.75">
      <c r="A34" s="44" t="s">
        <v>682</v>
      </c>
      <c r="B34" s="41" t="e">
        <f>RZiS!G5+RZiS!G9-B41</f>
        <v>#REF!</v>
      </c>
      <c r="C34" s="41" t="e">
        <f>RZiS!#REF!+RZiS!#REF!-C41</f>
        <v>#REF!</v>
      </c>
      <c r="D34" s="41" t="e">
        <f>RZiS!G6+RZiS!G10-D41</f>
        <v>#REF!</v>
      </c>
      <c r="E34" s="41" t="e">
        <f>RZiS!#REF!+RZiS!#REF!-E41</f>
        <v>#REF!</v>
      </c>
      <c r="H34" s="41" t="e">
        <f>RZiS!G7+RZiS!G11-H41</f>
        <v>#REF!</v>
      </c>
      <c r="I34" s="41" t="e">
        <f>RZiS!#REF!+RZiS!#REF!-I41</f>
        <v>#REF!</v>
      </c>
      <c r="J34" s="41" t="e">
        <f>RZiS!G4+RZiS!G8-J41</f>
        <v>#REF!</v>
      </c>
      <c r="K34" s="41" t="e">
        <f>RZiS!#REF!+RZiS!#REF!-K41</f>
        <v>#REF!</v>
      </c>
      <c r="N34" s="46" t="e">
        <f>RZiS!G4+RZiS!G8-N41</f>
        <v>#REF!</v>
      </c>
      <c r="O34" s="46" t="e">
        <f>RZiS!#REF!+RZiS!#REF!-O41</f>
        <v>#REF!</v>
      </c>
    </row>
    <row r="35" spans="1:26" ht="24.75" customHeight="1">
      <c r="A35" s="478" t="s">
        <v>529</v>
      </c>
      <c r="B35" s="476" t="str">
        <f>B4</f>
        <v>DZIAŁALNOŚĆ KOMERCYJNA</v>
      </c>
      <c r="C35" s="477"/>
      <c r="D35" s="476" t="str">
        <f>D4</f>
        <v>DZIAŁALNOŚĆ DEWELOPERSKA</v>
      </c>
      <c r="E35" s="477"/>
      <c r="F35" s="468" t="s">
        <v>549</v>
      </c>
      <c r="G35" s="469"/>
      <c r="H35" s="476" t="str">
        <f>H4</f>
        <v>POZOSTAŁA DZIAŁALNOŚĆ</v>
      </c>
      <c r="I35" s="477"/>
      <c r="J35" s="476" t="str">
        <f>J4</f>
        <v>RAZEM SEGMENTY</v>
      </c>
      <c r="K35" s="477"/>
      <c r="L35" s="476" t="str">
        <f>L4</f>
        <v>WYŁĄCZENIA</v>
      </c>
      <c r="M35" s="477"/>
      <c r="N35" s="476" t="str">
        <f>N4</f>
        <v>PO WYŁĄCZENIACH</v>
      </c>
      <c r="O35" s="477"/>
      <c r="T35" s="35" t="s">
        <v>256</v>
      </c>
      <c r="U35" s="36" t="s">
        <v>530</v>
      </c>
      <c r="V35" s="36" t="s">
        <v>549</v>
      </c>
      <c r="W35" s="36" t="s">
        <v>531</v>
      </c>
      <c r="X35" s="36" t="s">
        <v>532</v>
      </c>
      <c r="Y35" s="36" t="s">
        <v>533</v>
      </c>
      <c r="Z35" s="36" t="s">
        <v>534</v>
      </c>
    </row>
    <row r="36" spans="1:26" ht="21.75" customHeight="1">
      <c r="A36" s="479"/>
      <c r="B36" s="118" t="e">
        <f>#REF!&amp;"-"&amp;#REF!</f>
        <v>#REF!</v>
      </c>
      <c r="C36" s="118" t="s">
        <v>683</v>
      </c>
      <c r="D36" s="118" t="e">
        <f aca="true" t="shared" si="14" ref="D36:O36">B36</f>
        <v>#REF!</v>
      </c>
      <c r="E36" s="118" t="str">
        <f t="shared" si="14"/>
        <v>01.07.2014-30.09.2014</v>
      </c>
      <c r="F36" s="118" t="e">
        <f t="shared" si="14"/>
        <v>#REF!</v>
      </c>
      <c r="G36" s="118" t="str">
        <f t="shared" si="14"/>
        <v>01.07.2014-30.09.2014</v>
      </c>
      <c r="H36" s="118" t="e">
        <f t="shared" si="14"/>
        <v>#REF!</v>
      </c>
      <c r="I36" s="118" t="str">
        <f t="shared" si="14"/>
        <v>01.07.2014-30.09.2014</v>
      </c>
      <c r="J36" s="118" t="e">
        <f t="shared" si="14"/>
        <v>#REF!</v>
      </c>
      <c r="K36" s="118" t="str">
        <f t="shared" si="14"/>
        <v>01.07.2014-30.09.2014</v>
      </c>
      <c r="L36" s="118" t="e">
        <f t="shared" si="14"/>
        <v>#REF!</v>
      </c>
      <c r="M36" s="118" t="str">
        <f t="shared" si="14"/>
        <v>01.07.2014-30.09.2014</v>
      </c>
      <c r="N36" s="118" t="e">
        <f t="shared" si="14"/>
        <v>#REF!</v>
      </c>
      <c r="O36" s="118" t="str">
        <f t="shared" si="14"/>
        <v>01.07.2014-30.09.2014</v>
      </c>
      <c r="T36" s="42" t="s">
        <v>684</v>
      </c>
      <c r="U36" s="42" t="str">
        <f>$T$36</f>
        <v>01.01.2014-30.06.2014</v>
      </c>
      <c r="V36" s="42" t="s">
        <v>370</v>
      </c>
      <c r="W36" s="42" t="str">
        <f>$T$36</f>
        <v>01.01.2014-30.06.2014</v>
      </c>
      <c r="X36" s="42" t="str">
        <f>$T$36</f>
        <v>01.01.2014-30.06.2014</v>
      </c>
      <c r="Y36" s="42" t="str">
        <f>$T$36</f>
        <v>01.01.2014-30.06.2014</v>
      </c>
      <c r="Z36" s="42" t="str">
        <f>$T$36</f>
        <v>01.01.2014-30.06.2014</v>
      </c>
    </row>
    <row r="37" spans="1:26" ht="21">
      <c r="A37" s="78" t="s">
        <v>535</v>
      </c>
      <c r="B37" s="79" t="e">
        <f>#REF!</f>
        <v>#REF!</v>
      </c>
      <c r="C37" s="79" t="e">
        <f>B37-T37</f>
        <v>#REF!</v>
      </c>
      <c r="D37" s="79" t="e">
        <f>#REF!</f>
        <v>#REF!</v>
      </c>
      <c r="E37" s="79" t="e">
        <f>D37-U37</f>
        <v>#REF!</v>
      </c>
      <c r="F37" s="79"/>
      <c r="G37" s="79"/>
      <c r="H37" s="79" t="e">
        <f>#REF!</f>
        <v>#REF!</v>
      </c>
      <c r="I37" s="79" t="e">
        <f>H37-W37</f>
        <v>#REF!</v>
      </c>
      <c r="J37" s="79" t="e">
        <f>B37+D37+F37+H37</f>
        <v>#REF!</v>
      </c>
      <c r="K37" s="79" t="e">
        <f>C37+E37+G37+I37</f>
        <v>#REF!</v>
      </c>
      <c r="L37" s="79" t="e">
        <f>#REF!</f>
        <v>#REF!</v>
      </c>
      <c r="M37" s="79" t="e">
        <f>L37-Y37</f>
        <v>#REF!</v>
      </c>
      <c r="N37" s="79" t="e">
        <f>J37+L37</f>
        <v>#REF!</v>
      </c>
      <c r="O37" s="79" t="e">
        <f>K37+M37</f>
        <v>#REF!</v>
      </c>
      <c r="P37" s="37" t="e">
        <f>#REF!-N37</f>
        <v>#REF!</v>
      </c>
      <c r="T37" s="16">
        <v>3731</v>
      </c>
      <c r="U37" s="16">
        <v>23492</v>
      </c>
      <c r="V37" s="16"/>
      <c r="W37" s="16">
        <v>1111</v>
      </c>
      <c r="X37" s="16">
        <f>SUM(T37:W37)</f>
        <v>28334</v>
      </c>
      <c r="Y37" s="16">
        <v>0</v>
      </c>
      <c r="Z37" s="16">
        <f>SUM(X37:Y37)</f>
        <v>28334</v>
      </c>
    </row>
    <row r="38" spans="1:26" ht="12.75">
      <c r="A38" s="80" t="s">
        <v>536</v>
      </c>
      <c r="B38" s="79" t="e">
        <f>#REF!</f>
        <v>#REF!</v>
      </c>
      <c r="C38" s="79" t="e">
        <f>B38-T38</f>
        <v>#REF!</v>
      </c>
      <c r="D38" s="79" t="e">
        <f>#REF!</f>
        <v>#REF!</v>
      </c>
      <c r="E38" s="79" t="e">
        <f>D38-U38</f>
        <v>#REF!</v>
      </c>
      <c r="F38" s="79"/>
      <c r="G38" s="79"/>
      <c r="H38" s="79" t="e">
        <f>#REF!</f>
        <v>#REF!</v>
      </c>
      <c r="I38" s="79" t="e">
        <f>H38-W38</f>
        <v>#REF!</v>
      </c>
      <c r="J38" s="79" t="e">
        <f>B38+D38+F38+H38</f>
        <v>#REF!</v>
      </c>
      <c r="K38" s="79" t="e">
        <f>C38+E38+G38+I38</f>
        <v>#REF!</v>
      </c>
      <c r="L38" s="79" t="e">
        <f>#REF!</f>
        <v>#REF!</v>
      </c>
      <c r="M38" s="79" t="e">
        <f>L38-Y38</f>
        <v>#REF!</v>
      </c>
      <c r="N38" s="79" t="e">
        <f>J38+L38</f>
        <v>#REF!</v>
      </c>
      <c r="O38" s="89" t="e">
        <f>K38+M38</f>
        <v>#REF!</v>
      </c>
      <c r="P38" s="37" t="e">
        <f>#REF!-N38</f>
        <v>#REF!</v>
      </c>
      <c r="T38" s="19">
        <v>148</v>
      </c>
      <c r="U38" s="19">
        <v>0</v>
      </c>
      <c r="V38" s="19"/>
      <c r="W38" s="19">
        <v>2705</v>
      </c>
      <c r="X38" s="16">
        <f>SUM(T38:W38)</f>
        <v>2853</v>
      </c>
      <c r="Y38" s="16">
        <v>-2853</v>
      </c>
      <c r="Z38" s="16">
        <f>SUM(X38:Y38)</f>
        <v>0</v>
      </c>
    </row>
    <row r="39" spans="1:26" ht="12.75">
      <c r="A39" s="81" t="s">
        <v>64</v>
      </c>
      <c r="B39" s="82" t="e">
        <f aca="true" t="shared" si="15" ref="B39:O39">SUM(B37:B38)</f>
        <v>#REF!</v>
      </c>
      <c r="C39" s="82" t="e">
        <f t="shared" si="15"/>
        <v>#REF!</v>
      </c>
      <c r="D39" s="82" t="e">
        <f t="shared" si="15"/>
        <v>#REF!</v>
      </c>
      <c r="E39" s="82" t="e">
        <f t="shared" si="15"/>
        <v>#REF!</v>
      </c>
      <c r="F39" s="82">
        <f t="shared" si="15"/>
        <v>0</v>
      </c>
      <c r="G39" s="82">
        <f t="shared" si="15"/>
        <v>0</v>
      </c>
      <c r="H39" s="82" t="e">
        <f t="shared" si="15"/>
        <v>#REF!</v>
      </c>
      <c r="I39" s="82" t="e">
        <f t="shared" si="15"/>
        <v>#REF!</v>
      </c>
      <c r="J39" s="82" t="e">
        <f t="shared" si="15"/>
        <v>#REF!</v>
      </c>
      <c r="K39" s="82" t="e">
        <f t="shared" si="15"/>
        <v>#REF!</v>
      </c>
      <c r="L39" s="82" t="e">
        <f t="shared" si="15"/>
        <v>#REF!</v>
      </c>
      <c r="M39" s="82" t="e">
        <f t="shared" si="15"/>
        <v>#REF!</v>
      </c>
      <c r="N39" s="82" t="e">
        <f t="shared" si="15"/>
        <v>#REF!</v>
      </c>
      <c r="O39" s="82" t="e">
        <f t="shared" si="15"/>
        <v>#REF!</v>
      </c>
      <c r="P39" s="37" t="e">
        <f>#REF!-N39</f>
        <v>#REF!</v>
      </c>
      <c r="Q39" s="33" t="e">
        <f>RZiS!G4-N39</f>
        <v>#REF!</v>
      </c>
      <c r="R39" s="33" t="e">
        <f>RZiS!#REF!-O39</f>
        <v>#REF!</v>
      </c>
      <c r="T39" s="32">
        <f aca="true" t="shared" si="16" ref="T39:Z39">SUM(T37:T38)</f>
        <v>3879</v>
      </c>
      <c r="U39" s="32">
        <f t="shared" si="16"/>
        <v>23492</v>
      </c>
      <c r="V39" s="32">
        <f t="shared" si="16"/>
        <v>0</v>
      </c>
      <c r="W39" s="32">
        <f t="shared" si="16"/>
        <v>3816</v>
      </c>
      <c r="X39" s="32">
        <f t="shared" si="16"/>
        <v>31187</v>
      </c>
      <c r="Y39" s="32">
        <f t="shared" si="16"/>
        <v>-2853</v>
      </c>
      <c r="Z39" s="32">
        <f t="shared" si="16"/>
        <v>28334</v>
      </c>
    </row>
    <row r="40" spans="1:26" ht="12.75">
      <c r="A40" s="78" t="s">
        <v>537</v>
      </c>
      <c r="B40" s="79" t="e">
        <f>#REF!</f>
        <v>#REF!</v>
      </c>
      <c r="C40" s="79" t="e">
        <f>B40-T40</f>
        <v>#REF!</v>
      </c>
      <c r="D40" s="79" t="e">
        <f>#REF!</f>
        <v>#REF!</v>
      </c>
      <c r="E40" s="79" t="e">
        <f>D40-U40</f>
        <v>#REF!</v>
      </c>
      <c r="F40" s="79"/>
      <c r="G40" s="79"/>
      <c r="H40" s="79" t="e">
        <f>#REF!</f>
        <v>#REF!</v>
      </c>
      <c r="I40" s="79" t="e">
        <f>H40-W40</f>
        <v>#REF!</v>
      </c>
      <c r="J40" s="79" t="e">
        <f>B40+D40+F40+H40</f>
        <v>#REF!</v>
      </c>
      <c r="K40" s="79" t="e">
        <f>C40+E40+G40+I40</f>
        <v>#REF!</v>
      </c>
      <c r="L40" s="79" t="e">
        <f>#REF!</f>
        <v>#REF!</v>
      </c>
      <c r="M40" s="79" t="e">
        <f>L40-Y40</f>
        <v>#REF!</v>
      </c>
      <c r="N40" s="79" t="e">
        <f>J40+L40</f>
        <v>#REF!</v>
      </c>
      <c r="O40" s="79" t="e">
        <f>K40+M40</f>
        <v>#REF!</v>
      </c>
      <c r="P40" s="37" t="e">
        <f>#REF!-N40</f>
        <v>#REF!</v>
      </c>
      <c r="Q40" s="33" t="e">
        <f>RZiS!G8-N40</f>
        <v>#REF!</v>
      </c>
      <c r="R40" s="33" t="e">
        <f>RZiS!#REF!-O40</f>
        <v>#REF!</v>
      </c>
      <c r="T40" s="16">
        <v>-1216</v>
      </c>
      <c r="U40" s="16">
        <v>-20063</v>
      </c>
      <c r="V40" s="16"/>
      <c r="W40" s="16">
        <v>-3063</v>
      </c>
      <c r="X40" s="16">
        <f>SUM(T40:W40)</f>
        <v>-24342</v>
      </c>
      <c r="Y40" s="16">
        <v>1741</v>
      </c>
      <c r="Z40" s="16">
        <f>SUM(X40:Y40)</f>
        <v>-22601</v>
      </c>
    </row>
    <row r="41" spans="1:26" ht="12.75">
      <c r="A41" s="83" t="s">
        <v>65</v>
      </c>
      <c r="B41" s="82" t="e">
        <f aca="true" t="shared" si="17" ref="B41:O41">SUM(B39:B40)</f>
        <v>#REF!</v>
      </c>
      <c r="C41" s="82" t="e">
        <f t="shared" si="17"/>
        <v>#REF!</v>
      </c>
      <c r="D41" s="82" t="e">
        <f t="shared" si="17"/>
        <v>#REF!</v>
      </c>
      <c r="E41" s="82" t="e">
        <f t="shared" si="17"/>
        <v>#REF!</v>
      </c>
      <c r="F41" s="82">
        <f t="shared" si="17"/>
        <v>0</v>
      </c>
      <c r="G41" s="82">
        <f t="shared" si="17"/>
        <v>0</v>
      </c>
      <c r="H41" s="82" t="e">
        <f t="shared" si="17"/>
        <v>#REF!</v>
      </c>
      <c r="I41" s="82" t="e">
        <f t="shared" si="17"/>
        <v>#REF!</v>
      </c>
      <c r="J41" s="82" t="e">
        <f t="shared" si="17"/>
        <v>#REF!</v>
      </c>
      <c r="K41" s="82" t="e">
        <f t="shared" si="17"/>
        <v>#REF!</v>
      </c>
      <c r="L41" s="82" t="e">
        <f t="shared" si="17"/>
        <v>#REF!</v>
      </c>
      <c r="M41" s="82" t="e">
        <f t="shared" si="17"/>
        <v>#REF!</v>
      </c>
      <c r="N41" s="82" t="e">
        <f t="shared" si="17"/>
        <v>#REF!</v>
      </c>
      <c r="O41" s="82" t="e">
        <f t="shared" si="17"/>
        <v>#REF!</v>
      </c>
      <c r="P41" s="37" t="e">
        <f>#REF!-N41</f>
        <v>#REF!</v>
      </c>
      <c r="Q41" s="33" t="e">
        <f>RZiS!G12-N41</f>
        <v>#REF!</v>
      </c>
      <c r="R41" s="33" t="e">
        <f>RZiS!#REF!-O41</f>
        <v>#REF!</v>
      </c>
      <c r="T41" s="18">
        <f aca="true" t="shared" si="18" ref="T41:Z41">SUM(T39:T40)</f>
        <v>2663</v>
      </c>
      <c r="U41" s="18">
        <f t="shared" si="18"/>
        <v>3429</v>
      </c>
      <c r="V41" s="18">
        <f t="shared" si="18"/>
        <v>0</v>
      </c>
      <c r="W41" s="18">
        <f t="shared" si="18"/>
        <v>753</v>
      </c>
      <c r="X41" s="18">
        <f t="shared" si="18"/>
        <v>6845</v>
      </c>
      <c r="Y41" s="18">
        <f t="shared" si="18"/>
        <v>-1112</v>
      </c>
      <c r="Z41" s="18">
        <f t="shared" si="18"/>
        <v>5733</v>
      </c>
    </row>
    <row r="42" spans="1:26" ht="12.75">
      <c r="A42" s="78" t="s">
        <v>538</v>
      </c>
      <c r="B42" s="79" t="e">
        <f>#REF!</f>
        <v>#REF!</v>
      </c>
      <c r="C42" s="79" t="e">
        <f>B42-T42</f>
        <v>#REF!</v>
      </c>
      <c r="D42" s="79" t="e">
        <f>#REF!</f>
        <v>#REF!</v>
      </c>
      <c r="E42" s="79" t="e">
        <f>D42-U42</f>
        <v>#REF!</v>
      </c>
      <c r="F42" s="79"/>
      <c r="G42" s="79"/>
      <c r="H42" s="79" t="e">
        <f>#REF!</f>
        <v>#REF!</v>
      </c>
      <c r="I42" s="79" t="e">
        <f>H42-W42</f>
        <v>#REF!</v>
      </c>
      <c r="J42" s="79" t="e">
        <f aca="true" t="shared" si="19" ref="J42:K46">B42+D42+F42+H42</f>
        <v>#REF!</v>
      </c>
      <c r="K42" s="79" t="e">
        <f t="shared" si="19"/>
        <v>#REF!</v>
      </c>
      <c r="L42" s="79" t="e">
        <f>#REF!</f>
        <v>#REF!</v>
      </c>
      <c r="M42" s="79" t="e">
        <f>L42-Y42</f>
        <v>#REF!</v>
      </c>
      <c r="N42" s="79" t="e">
        <f aca="true" t="shared" si="20" ref="N42:O45">J42+L42</f>
        <v>#REF!</v>
      </c>
      <c r="O42" s="79" t="e">
        <f t="shared" si="20"/>
        <v>#REF!</v>
      </c>
      <c r="P42" s="37" t="e">
        <f>#REF!-N42</f>
        <v>#REF!</v>
      </c>
      <c r="Q42" s="37" t="e">
        <f>RZiS!G13-N42</f>
        <v>#REF!</v>
      </c>
      <c r="R42" s="37" t="e">
        <f>RZiS!#REF!-O42</f>
        <v>#REF!</v>
      </c>
      <c r="T42" s="16">
        <v>-424</v>
      </c>
      <c r="U42" s="16">
        <v>-794</v>
      </c>
      <c r="V42" s="16"/>
      <c r="W42" s="16">
        <v>287</v>
      </c>
      <c r="X42" s="16">
        <f>SUM(T42:W42)</f>
        <v>-931</v>
      </c>
      <c r="Y42" s="16">
        <v>-1136</v>
      </c>
      <c r="Z42" s="16">
        <f>SUM(X42:Y42)</f>
        <v>-2067</v>
      </c>
    </row>
    <row r="43" spans="1:26" ht="12.75">
      <c r="A43" s="78" t="s">
        <v>539</v>
      </c>
      <c r="B43" s="79" t="e">
        <f>#REF!</f>
        <v>#REF!</v>
      </c>
      <c r="C43" s="79" t="e">
        <f>B43-T43</f>
        <v>#REF!</v>
      </c>
      <c r="D43" s="79" t="e">
        <f>#REF!</f>
        <v>#REF!</v>
      </c>
      <c r="E43" s="79" t="e">
        <f>D43-U43</f>
        <v>#REF!</v>
      </c>
      <c r="F43" s="79"/>
      <c r="G43" s="79"/>
      <c r="H43" s="79" t="e">
        <f>#REF!</f>
        <v>#REF!</v>
      </c>
      <c r="I43" s="79" t="e">
        <f>H43-W43</f>
        <v>#REF!</v>
      </c>
      <c r="J43" s="79" t="e">
        <f t="shared" si="19"/>
        <v>#REF!</v>
      </c>
      <c r="K43" s="79" t="e">
        <f t="shared" si="19"/>
        <v>#REF!</v>
      </c>
      <c r="L43" s="79" t="e">
        <f>#REF!</f>
        <v>#REF!</v>
      </c>
      <c r="M43" s="79" t="e">
        <f>L43-Y43</f>
        <v>#REF!</v>
      </c>
      <c r="N43" s="79" t="e">
        <f t="shared" si="20"/>
        <v>#REF!</v>
      </c>
      <c r="O43" s="79" t="e">
        <f t="shared" si="20"/>
        <v>#REF!</v>
      </c>
      <c r="P43" s="37" t="e">
        <f>#REF!-N43</f>
        <v>#REF!</v>
      </c>
      <c r="Q43" s="37" t="e">
        <f>RZiS!G14-N43</f>
        <v>#REF!</v>
      </c>
      <c r="R43" s="37" t="e">
        <f>RZiS!#REF!-O43</f>
        <v>#REF!</v>
      </c>
      <c r="T43" s="16">
        <v>-279</v>
      </c>
      <c r="U43" s="16">
        <v>-171</v>
      </c>
      <c r="V43" s="16"/>
      <c r="W43" s="16">
        <v>-2252</v>
      </c>
      <c r="X43" s="16">
        <f>SUM(T43:W43)</f>
        <v>-2702</v>
      </c>
      <c r="Y43" s="16">
        <v>592</v>
      </c>
      <c r="Z43" s="16">
        <f>SUM(X43:Y43)</f>
        <v>-2110</v>
      </c>
    </row>
    <row r="44" spans="1:26" ht="12.75">
      <c r="A44" s="83" t="s">
        <v>540</v>
      </c>
      <c r="B44" s="82" t="e">
        <f aca="true" t="shared" si="21" ref="B44:I44">SUM(B41:B43)</f>
        <v>#REF!</v>
      </c>
      <c r="C44" s="82" t="e">
        <f t="shared" si="21"/>
        <v>#REF!</v>
      </c>
      <c r="D44" s="82" t="e">
        <f t="shared" si="21"/>
        <v>#REF!</v>
      </c>
      <c r="E44" s="82" t="e">
        <f t="shared" si="21"/>
        <v>#REF!</v>
      </c>
      <c r="F44" s="82">
        <f t="shared" si="21"/>
        <v>0</v>
      </c>
      <c r="G44" s="82">
        <f t="shared" si="21"/>
        <v>0</v>
      </c>
      <c r="H44" s="82" t="e">
        <f t="shared" si="21"/>
        <v>#REF!</v>
      </c>
      <c r="I44" s="82" t="e">
        <f t="shared" si="21"/>
        <v>#REF!</v>
      </c>
      <c r="J44" s="82" t="e">
        <f t="shared" si="19"/>
        <v>#REF!</v>
      </c>
      <c r="K44" s="82" t="e">
        <f t="shared" si="19"/>
        <v>#REF!</v>
      </c>
      <c r="L44" s="82" t="e">
        <f>SUM(L41:L43)</f>
        <v>#REF!</v>
      </c>
      <c r="M44" s="82" t="e">
        <f>SUM(M41:M43)</f>
        <v>#REF!</v>
      </c>
      <c r="N44" s="82" t="e">
        <f t="shared" si="20"/>
        <v>#REF!</v>
      </c>
      <c r="O44" s="82" t="e">
        <f t="shared" si="20"/>
        <v>#REF!</v>
      </c>
      <c r="P44" s="37" t="e">
        <f>#REF!-N44</f>
        <v>#REF!</v>
      </c>
      <c r="Q44" s="37" t="e">
        <f>RZiS!G15-N44</f>
        <v>#REF!</v>
      </c>
      <c r="R44" s="37" t="e">
        <f>RZiS!#REF!-O44</f>
        <v>#REF!</v>
      </c>
      <c r="T44" s="18">
        <f aca="true" t="shared" si="22" ref="T44:Z44">SUM(T41:T43)</f>
        <v>1960</v>
      </c>
      <c r="U44" s="18">
        <f t="shared" si="22"/>
        <v>2464</v>
      </c>
      <c r="V44" s="18">
        <f t="shared" si="22"/>
        <v>0</v>
      </c>
      <c r="W44" s="18">
        <f t="shared" si="22"/>
        <v>-1212</v>
      </c>
      <c r="X44" s="18">
        <f t="shared" si="22"/>
        <v>3212</v>
      </c>
      <c r="Y44" s="18">
        <f t="shared" si="22"/>
        <v>-1656</v>
      </c>
      <c r="Z44" s="18">
        <f t="shared" si="22"/>
        <v>1556</v>
      </c>
    </row>
    <row r="45" spans="1:26" ht="21">
      <c r="A45" s="78" t="s">
        <v>541</v>
      </c>
      <c r="B45" s="79" t="e">
        <f>#REF!</f>
        <v>#REF!</v>
      </c>
      <c r="C45" s="79" t="e">
        <f>B45-T45</f>
        <v>#REF!</v>
      </c>
      <c r="D45" s="79" t="e">
        <f>#REF!</f>
        <v>#REF!</v>
      </c>
      <c r="E45" s="79" t="e">
        <f>D45-U45</f>
        <v>#REF!</v>
      </c>
      <c r="F45" s="79"/>
      <c r="G45" s="79"/>
      <c r="H45" s="79" t="e">
        <f>#REF!</f>
        <v>#REF!</v>
      </c>
      <c r="I45" s="79" t="e">
        <f>H45-W45</f>
        <v>#REF!</v>
      </c>
      <c r="J45" s="79" t="e">
        <f t="shared" si="19"/>
        <v>#REF!</v>
      </c>
      <c r="K45" s="79" t="e">
        <f t="shared" si="19"/>
        <v>#REF!</v>
      </c>
      <c r="L45" s="79" t="e">
        <f>#REF!</f>
        <v>#REF!</v>
      </c>
      <c r="M45" s="79" t="e">
        <f>L45-Y45</f>
        <v>#REF!</v>
      </c>
      <c r="N45" s="79" t="e">
        <f t="shared" si="20"/>
        <v>#REF!</v>
      </c>
      <c r="O45" s="79" t="e">
        <f t="shared" si="20"/>
        <v>#REF!</v>
      </c>
      <c r="P45" s="37" t="e">
        <f>#REF!-N45</f>
        <v>#REF!</v>
      </c>
      <c r="Q45" s="37" t="e">
        <f>RZiS!G16-N45</f>
        <v>#REF!</v>
      </c>
      <c r="R45" s="37" t="e">
        <f>RZiS!#REF!-O45</f>
        <v>#REF!</v>
      </c>
      <c r="T45" s="16">
        <v>-1100</v>
      </c>
      <c r="U45" s="16">
        <v>0</v>
      </c>
      <c r="V45" s="16"/>
      <c r="W45" s="16">
        <v>0</v>
      </c>
      <c r="X45" s="16">
        <f>SUM(T45:W45)</f>
        <v>-1100</v>
      </c>
      <c r="Y45" s="16">
        <v>0</v>
      </c>
      <c r="Z45" s="16">
        <f>SUM(X45:Y45)</f>
        <v>-1100</v>
      </c>
    </row>
    <row r="46" spans="1:26" ht="19.5">
      <c r="A46" s="83" t="s">
        <v>542</v>
      </c>
      <c r="B46" s="82" t="e">
        <f aca="true" t="shared" si="23" ref="B46:I46">B44+B45</f>
        <v>#REF!</v>
      </c>
      <c r="C46" s="82" t="e">
        <f t="shared" si="23"/>
        <v>#REF!</v>
      </c>
      <c r="D46" s="82" t="e">
        <f t="shared" si="23"/>
        <v>#REF!</v>
      </c>
      <c r="E46" s="82" t="e">
        <f t="shared" si="23"/>
        <v>#REF!</v>
      </c>
      <c r="F46" s="82">
        <f t="shared" si="23"/>
        <v>0</v>
      </c>
      <c r="G46" s="82">
        <f t="shared" si="23"/>
        <v>0</v>
      </c>
      <c r="H46" s="82" t="e">
        <f t="shared" si="23"/>
        <v>#REF!</v>
      </c>
      <c r="I46" s="82" t="e">
        <f t="shared" si="23"/>
        <v>#REF!</v>
      </c>
      <c r="J46" s="82" t="e">
        <f t="shared" si="19"/>
        <v>#REF!</v>
      </c>
      <c r="K46" s="82" t="e">
        <f t="shared" si="19"/>
        <v>#REF!</v>
      </c>
      <c r="L46" s="82" t="e">
        <f>L44+L45</f>
        <v>#REF!</v>
      </c>
      <c r="M46" s="82" t="e">
        <f>M44+M45</f>
        <v>#REF!</v>
      </c>
      <c r="N46" s="82" t="e">
        <f>SUM(J46+L46)</f>
        <v>#REF!</v>
      </c>
      <c r="O46" s="82" t="e">
        <f>SUM(K46+M46)</f>
        <v>#REF!</v>
      </c>
      <c r="P46" s="37" t="e">
        <f>#REF!-N46</f>
        <v>#REF!</v>
      </c>
      <c r="Q46" s="37" t="e">
        <f>RZiS!G17-N46</f>
        <v>#REF!</v>
      </c>
      <c r="R46" s="37" t="e">
        <f>RZiS!#REF!-O46</f>
        <v>#REF!</v>
      </c>
      <c r="T46" s="18">
        <f aca="true" t="shared" si="24" ref="T46:Z46">T44+T45</f>
        <v>860</v>
      </c>
      <c r="U46" s="18">
        <f t="shared" si="24"/>
        <v>2464</v>
      </c>
      <c r="V46" s="18">
        <f t="shared" si="24"/>
        <v>0</v>
      </c>
      <c r="W46" s="18">
        <f t="shared" si="24"/>
        <v>-1212</v>
      </c>
      <c r="X46" s="18">
        <f t="shared" si="24"/>
        <v>2112</v>
      </c>
      <c r="Y46" s="18">
        <f t="shared" si="24"/>
        <v>-1656</v>
      </c>
      <c r="Z46" s="18">
        <f t="shared" si="24"/>
        <v>456</v>
      </c>
    </row>
    <row r="47" spans="1:26" ht="21">
      <c r="A47" s="78" t="s">
        <v>185</v>
      </c>
      <c r="B47" s="470"/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84"/>
      <c r="N47" s="79" t="e">
        <f>#REF!</f>
        <v>#REF!</v>
      </c>
      <c r="O47" s="79" t="e">
        <f>N47-Z47</f>
        <v>#REF!</v>
      </c>
      <c r="P47" s="37" t="e">
        <f>#REF!-N47</f>
        <v>#REF!</v>
      </c>
      <c r="Q47" s="33" t="e">
        <f>RZiS!G18-N47</f>
        <v>#REF!</v>
      </c>
      <c r="R47" s="33" t="e">
        <f>RZiS!#REF!-O47</f>
        <v>#REF!</v>
      </c>
      <c r="Z47" s="16">
        <v>62</v>
      </c>
    </row>
    <row r="48" spans="1:26" ht="12.75">
      <c r="A48" s="78" t="s">
        <v>426</v>
      </c>
      <c r="B48" s="472"/>
      <c r="C48" s="473"/>
      <c r="D48" s="473"/>
      <c r="E48" s="473"/>
      <c r="F48" s="473"/>
      <c r="G48" s="473"/>
      <c r="H48" s="473"/>
      <c r="I48" s="473"/>
      <c r="J48" s="473"/>
      <c r="K48" s="473"/>
      <c r="L48" s="473"/>
      <c r="M48" s="85"/>
      <c r="N48" s="79" t="e">
        <f>#REF!</f>
        <v>#REF!</v>
      </c>
      <c r="O48" s="79" t="e">
        <f aca="true" t="shared" si="25" ref="O48:O61">N48-Z48</f>
        <v>#REF!</v>
      </c>
      <c r="P48" s="37" t="e">
        <f>#REF!-N48</f>
        <v>#REF!</v>
      </c>
      <c r="Q48" s="33" t="e">
        <f>RZiS!G19-N48</f>
        <v>#REF!</v>
      </c>
      <c r="R48" s="33" t="e">
        <f>RZiS!#REF!-O48</f>
        <v>#REF!</v>
      </c>
      <c r="Z48" s="16">
        <v>28</v>
      </c>
    </row>
    <row r="49" spans="1:26" ht="12.75">
      <c r="A49" s="78" t="s">
        <v>427</v>
      </c>
      <c r="B49" s="472"/>
      <c r="C49" s="473"/>
      <c r="D49" s="473"/>
      <c r="E49" s="473"/>
      <c r="F49" s="473"/>
      <c r="G49" s="473"/>
      <c r="H49" s="473"/>
      <c r="I49" s="473"/>
      <c r="J49" s="473"/>
      <c r="K49" s="473"/>
      <c r="L49" s="473"/>
      <c r="M49" s="85"/>
      <c r="N49" s="79" t="e">
        <f>#REF!</f>
        <v>#REF!</v>
      </c>
      <c r="O49" s="79" t="e">
        <f t="shared" si="25"/>
        <v>#REF!</v>
      </c>
      <c r="P49" s="37" t="e">
        <f>#REF!-N49</f>
        <v>#REF!</v>
      </c>
      <c r="Q49" s="33" t="e">
        <f>RZiS!G22-N49</f>
        <v>#REF!</v>
      </c>
      <c r="R49" s="33" t="e">
        <f>RZiS!#REF!-O49</f>
        <v>#REF!</v>
      </c>
      <c r="Z49" s="16">
        <v>-259</v>
      </c>
    </row>
    <row r="50" spans="1:26" ht="12.75">
      <c r="A50" s="83" t="s">
        <v>563</v>
      </c>
      <c r="B50" s="472"/>
      <c r="C50" s="473"/>
      <c r="D50" s="473"/>
      <c r="E50" s="473"/>
      <c r="F50" s="473"/>
      <c r="G50" s="473"/>
      <c r="H50" s="473"/>
      <c r="I50" s="473"/>
      <c r="J50" s="473"/>
      <c r="K50" s="473"/>
      <c r="L50" s="473"/>
      <c r="M50" s="85"/>
      <c r="N50" s="82" t="e">
        <f>SUM(N46:N49)</f>
        <v>#REF!</v>
      </c>
      <c r="O50" s="82" t="e">
        <f t="shared" si="25"/>
        <v>#REF!</v>
      </c>
      <c r="P50" s="37" t="e">
        <f>#REF!-N50</f>
        <v>#REF!</v>
      </c>
      <c r="Q50" s="33" t="e">
        <f>RZiS!G25-N50</f>
        <v>#REF!</v>
      </c>
      <c r="R50" s="33" t="e">
        <f>RZiS!#REF!-O50</f>
        <v>#REF!</v>
      </c>
      <c r="Z50" s="40">
        <f>SUM(Z46:Z49)</f>
        <v>287</v>
      </c>
    </row>
    <row r="51" spans="1:26" ht="12.75">
      <c r="A51" s="80" t="s">
        <v>543</v>
      </c>
      <c r="B51" s="472"/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85"/>
      <c r="N51" s="79" t="e">
        <f>#REF!</f>
        <v>#REF!</v>
      </c>
      <c r="O51" s="79" t="e">
        <f t="shared" si="25"/>
        <v>#REF!</v>
      </c>
      <c r="P51" s="37" t="e">
        <f>#REF!-N51</f>
        <v>#REF!</v>
      </c>
      <c r="Q51" s="33" t="e">
        <f>RZiS!G26-N51</f>
        <v>#REF!</v>
      </c>
      <c r="R51" s="33" t="e">
        <f>RZiS!#REF!-O51</f>
        <v>#REF!</v>
      </c>
      <c r="Z51" s="19">
        <v>332</v>
      </c>
    </row>
    <row r="52" spans="1:26" ht="12.75">
      <c r="A52" s="80" t="s">
        <v>453</v>
      </c>
      <c r="B52" s="472"/>
      <c r="C52" s="473"/>
      <c r="D52" s="473"/>
      <c r="E52" s="473"/>
      <c r="F52" s="473"/>
      <c r="G52" s="473"/>
      <c r="H52" s="473"/>
      <c r="I52" s="473"/>
      <c r="J52" s="473"/>
      <c r="K52" s="473"/>
      <c r="L52" s="473"/>
      <c r="M52" s="85"/>
      <c r="N52" s="79" t="e">
        <f>#REF!</f>
        <v>#REF!</v>
      </c>
      <c r="O52" s="79" t="e">
        <f t="shared" si="25"/>
        <v>#REF!</v>
      </c>
      <c r="P52" s="37" t="e">
        <f>#REF!-N52</f>
        <v>#REF!</v>
      </c>
      <c r="Q52" s="33" t="e">
        <f>RZiS!G30-N52</f>
        <v>#REF!</v>
      </c>
      <c r="R52" s="33" t="e">
        <f>RZiS!#REF!-O52</f>
        <v>#REF!</v>
      </c>
      <c r="Z52" s="19">
        <v>-2633</v>
      </c>
    </row>
    <row r="53" spans="1:26" ht="21">
      <c r="A53" s="78" t="s">
        <v>545</v>
      </c>
      <c r="B53" s="472"/>
      <c r="C53" s="473"/>
      <c r="D53" s="473"/>
      <c r="E53" s="473"/>
      <c r="F53" s="473"/>
      <c r="G53" s="473"/>
      <c r="H53" s="473"/>
      <c r="I53" s="473"/>
      <c r="J53" s="473"/>
      <c r="K53" s="473"/>
      <c r="L53" s="473"/>
      <c r="M53" s="85"/>
      <c r="N53" s="79" t="e">
        <f>#REF!</f>
        <v>#REF!</v>
      </c>
      <c r="O53" s="79" t="e">
        <f t="shared" si="25"/>
        <v>#REF!</v>
      </c>
      <c r="P53" s="37" t="e">
        <f>#REF!-N53</f>
        <v>#REF!</v>
      </c>
      <c r="Q53" s="33" t="e">
        <f>RZiS!G35-N53</f>
        <v>#REF!</v>
      </c>
      <c r="R53" s="33" t="e">
        <f>RZiS!#REF!-O53</f>
        <v>#REF!</v>
      </c>
      <c r="Z53" s="19">
        <v>180</v>
      </c>
    </row>
    <row r="54" spans="1:26" ht="12.75">
      <c r="A54" s="81" t="s">
        <v>454</v>
      </c>
      <c r="B54" s="472"/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85"/>
      <c r="N54" s="82" t="e">
        <f>SUM(N50:N53)</f>
        <v>#REF!</v>
      </c>
      <c r="O54" s="82" t="e">
        <f>SUM(O50:O53)</f>
        <v>#REF!</v>
      </c>
      <c r="P54" s="37" t="e">
        <f>#REF!-N54</f>
        <v>#REF!</v>
      </c>
      <c r="Q54" s="33" t="e">
        <f>RZiS!G36-N54</f>
        <v>#REF!</v>
      </c>
      <c r="R54" s="33" t="e">
        <f>RZiS!#REF!-O54</f>
        <v>#REF!</v>
      </c>
      <c r="Z54" s="39">
        <f>SUM(Z50:Z53)</f>
        <v>-1834</v>
      </c>
    </row>
    <row r="55" spans="1:26" ht="12.75">
      <c r="A55" s="80" t="s">
        <v>544</v>
      </c>
      <c r="B55" s="472"/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85"/>
      <c r="N55" s="79" t="e">
        <f>#REF!</f>
        <v>#REF!</v>
      </c>
      <c r="O55" s="79" t="e">
        <f t="shared" si="25"/>
        <v>#REF!</v>
      </c>
      <c r="P55" s="37" t="e">
        <f>#REF!-N55</f>
        <v>#REF!</v>
      </c>
      <c r="Q55" s="33" t="e">
        <f>RZiS!G37-N55</f>
        <v>#REF!</v>
      </c>
      <c r="R55" s="33" t="e">
        <f>RZiS!#REF!-O55</f>
        <v>#REF!</v>
      </c>
      <c r="Z55" s="38">
        <v>678</v>
      </c>
    </row>
    <row r="56" spans="1:26" ht="12.75">
      <c r="A56" s="81" t="s">
        <v>546</v>
      </c>
      <c r="B56" s="472"/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85"/>
      <c r="N56" s="82" t="e">
        <f>SUM(N54:N55)</f>
        <v>#REF!</v>
      </c>
      <c r="O56" s="82" t="e">
        <f>SUM(O54:O55)</f>
        <v>#REF!</v>
      </c>
      <c r="P56" s="37" t="e">
        <f>#REF!-N56</f>
        <v>#REF!</v>
      </c>
      <c r="Q56" s="33" t="e">
        <f>RZiS!G40-N56</f>
        <v>#REF!</v>
      </c>
      <c r="R56" s="33" t="e">
        <f>RZiS!#REF!-O56</f>
        <v>#REF!</v>
      </c>
      <c r="Z56" s="39">
        <f>SUM(Z54:Z55)</f>
        <v>-1156</v>
      </c>
    </row>
    <row r="57" spans="1:26" ht="21">
      <c r="A57" s="86" t="s">
        <v>547</v>
      </c>
      <c r="B57" s="472"/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85"/>
      <c r="N57" s="79" t="e">
        <f>#REF!</f>
        <v>#REF!</v>
      </c>
      <c r="O57" s="79" t="e">
        <f t="shared" si="25"/>
        <v>#REF!</v>
      </c>
      <c r="P57" s="37" t="e">
        <f>#REF!-N57</f>
        <v>#REF!</v>
      </c>
      <c r="Q57" s="33" t="e">
        <f>RZiS!G46-N57</f>
        <v>#REF!</v>
      </c>
      <c r="R57" s="33" t="e">
        <f>RZiS!#REF!-O57</f>
        <v>#REF!</v>
      </c>
      <c r="Z57" s="19">
        <v>-1156</v>
      </c>
    </row>
    <row r="58" spans="1:26" ht="12.75">
      <c r="A58" s="86" t="s">
        <v>548</v>
      </c>
      <c r="B58" s="472"/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85"/>
      <c r="N58" s="79" t="e">
        <f>#REF!</f>
        <v>#REF!</v>
      </c>
      <c r="O58" s="79" t="e">
        <f t="shared" si="25"/>
        <v>#REF!</v>
      </c>
      <c r="P58" s="37" t="e">
        <f>#REF!-N58</f>
        <v>#REF!</v>
      </c>
      <c r="Q58" s="33" t="e">
        <f>RZiS!G47-N58</f>
        <v>#REF!</v>
      </c>
      <c r="R58" s="33" t="e">
        <f>RZiS!#REF!-O58</f>
        <v>#REF!</v>
      </c>
      <c r="Z58" s="16">
        <v>0</v>
      </c>
    </row>
    <row r="59" spans="1:26" ht="12.75">
      <c r="A59" s="81" t="s">
        <v>278</v>
      </c>
      <c r="B59" s="472"/>
      <c r="C59" s="473"/>
      <c r="D59" s="473"/>
      <c r="E59" s="473"/>
      <c r="F59" s="473"/>
      <c r="G59" s="473"/>
      <c r="H59" s="473"/>
      <c r="I59" s="473"/>
      <c r="J59" s="473"/>
      <c r="K59" s="473"/>
      <c r="L59" s="473"/>
      <c r="M59" s="85"/>
      <c r="N59" s="82" t="e">
        <f>#REF!</f>
        <v>#REF!</v>
      </c>
      <c r="O59" s="82" t="e">
        <f t="shared" si="25"/>
        <v>#REF!</v>
      </c>
      <c r="P59" s="37" t="e">
        <f>#REF!-N59</f>
        <v>#REF!</v>
      </c>
      <c r="Q59" s="33" t="e">
        <f>RZiS!G43-N59</f>
        <v>#REF!</v>
      </c>
      <c r="R59" s="33" t="e">
        <f>RZiS!#REF!-O59</f>
        <v>#REF!</v>
      </c>
      <c r="Z59" s="18">
        <v>-1917</v>
      </c>
    </row>
    <row r="60" spans="1:26" ht="21">
      <c r="A60" s="86" t="s">
        <v>547</v>
      </c>
      <c r="B60" s="472"/>
      <c r="C60" s="473"/>
      <c r="D60" s="473"/>
      <c r="E60" s="473"/>
      <c r="F60" s="473"/>
      <c r="G60" s="473"/>
      <c r="H60" s="473"/>
      <c r="I60" s="473"/>
      <c r="J60" s="473"/>
      <c r="K60" s="473"/>
      <c r="L60" s="473"/>
      <c r="M60" s="85"/>
      <c r="N60" s="79" t="e">
        <f>#REF!</f>
        <v>#REF!</v>
      </c>
      <c r="O60" s="79" t="e">
        <f t="shared" si="25"/>
        <v>#REF!</v>
      </c>
      <c r="P60" s="37" t="e">
        <f>#REF!-N60</f>
        <v>#REF!</v>
      </c>
      <c r="Q60" s="33" t="e">
        <f>RZiS!G50-N60</f>
        <v>#REF!</v>
      </c>
      <c r="R60" s="33" t="e">
        <f>RZiS!#REF!-O60</f>
        <v>#REF!</v>
      </c>
      <c r="Z60" s="16">
        <v>-1917</v>
      </c>
    </row>
    <row r="61" spans="1:26" ht="12.75">
      <c r="A61" s="86" t="s">
        <v>548</v>
      </c>
      <c r="B61" s="474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88"/>
      <c r="N61" s="79" t="e">
        <f>#REF!</f>
        <v>#REF!</v>
      </c>
      <c r="O61" s="79" t="e">
        <f t="shared" si="25"/>
        <v>#REF!</v>
      </c>
      <c r="P61" s="37" t="e">
        <f>#REF!-N61</f>
        <v>#REF!</v>
      </c>
      <c r="Q61" s="33" t="e">
        <f>RZiS!G51-N61</f>
        <v>#REF!</v>
      </c>
      <c r="R61" s="33" t="e">
        <f>RZiS!#REF!-O61</f>
        <v>#REF!</v>
      </c>
      <c r="Z61" s="16">
        <v>0</v>
      </c>
    </row>
  </sheetData>
  <sheetProtection/>
  <mergeCells count="18">
    <mergeCell ref="A4:A5"/>
    <mergeCell ref="A35:A36"/>
    <mergeCell ref="J35:K35"/>
    <mergeCell ref="L35:M35"/>
    <mergeCell ref="N35:O35"/>
    <mergeCell ref="B47:L61"/>
    <mergeCell ref="B35:C35"/>
    <mergeCell ref="D35:E35"/>
    <mergeCell ref="F35:G35"/>
    <mergeCell ref="H35:I35"/>
    <mergeCell ref="N4:O4"/>
    <mergeCell ref="L4:M4"/>
    <mergeCell ref="B16:L30"/>
    <mergeCell ref="B4:C4"/>
    <mergeCell ref="D4:E4"/>
    <mergeCell ref="H4:I4"/>
    <mergeCell ref="J4:K4"/>
    <mergeCell ref="F4:G4"/>
  </mergeCells>
  <conditionalFormatting sqref="B32:O33 Q35:R61 Q8:R30">
    <cfRule type="cellIs" priority="8" dxfId="16" operator="notEqual" stopIfTrue="1">
      <formula>0</formula>
    </cfRule>
  </conditionalFormatting>
  <conditionalFormatting sqref="B1:O2">
    <cfRule type="cellIs" priority="7" dxfId="16" operator="notEqual" stopIfTrue="1">
      <formula>0</formula>
    </cfRule>
  </conditionalFormatting>
  <conditionalFormatting sqref="B3:M3">
    <cfRule type="cellIs" priority="5" dxfId="16" operator="notEqual" stopIfTrue="1">
      <formula>0</formula>
    </cfRule>
  </conditionalFormatting>
  <conditionalFormatting sqref="L34:M34">
    <cfRule type="cellIs" priority="4" dxfId="16" operator="notEqual" stopIfTrue="1">
      <formula>0</formula>
    </cfRule>
  </conditionalFormatting>
  <conditionalFormatting sqref="B34:K34">
    <cfRule type="cellIs" priority="3" dxfId="16" operator="notEqual" stopIfTrue="1">
      <formula>0</formula>
    </cfRule>
  </conditionalFormatting>
  <conditionalFormatting sqref="N34:O34">
    <cfRule type="cellIs" priority="2" dxfId="16" operator="notEqual" stopIfTrue="1">
      <formula>0</formula>
    </cfRule>
  </conditionalFormatting>
  <conditionalFormatting sqref="N3:O3">
    <cfRule type="cellIs" priority="1" dxfId="16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I4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5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58" customWidth="1"/>
    <col min="2" max="4" width="3.421875" style="170" customWidth="1"/>
    <col min="5" max="5" width="48.57421875" style="170" customWidth="1"/>
    <col min="6" max="7" width="11.7109375" style="170" customWidth="1"/>
    <col min="8" max="8" width="3.421875" style="158" customWidth="1"/>
    <col min="9" max="16384" width="9.140625" style="170" customWidth="1"/>
  </cols>
  <sheetData>
    <row r="1" spans="1:8" s="207" customFormat="1" ht="11.25">
      <c r="A1" s="203"/>
      <c r="B1" s="203"/>
      <c r="C1" s="203"/>
      <c r="D1" s="203"/>
      <c r="E1" s="203"/>
      <c r="F1" s="203"/>
      <c r="G1" s="203"/>
      <c r="H1" s="203"/>
    </row>
    <row r="2" spans="1:8" s="207" customFormat="1" ht="11.25">
      <c r="A2" s="203"/>
      <c r="B2" s="443" t="s">
        <v>414</v>
      </c>
      <c r="C2" s="443"/>
      <c r="D2" s="443"/>
      <c r="E2" s="443"/>
      <c r="F2" s="305" t="s">
        <v>881</v>
      </c>
      <c r="G2" s="305" t="s">
        <v>802</v>
      </c>
      <c r="H2" s="318"/>
    </row>
    <row r="3" spans="1:8" s="207" customFormat="1" ht="11.25">
      <c r="A3" s="203"/>
      <c r="B3" s="483"/>
      <c r="C3" s="483"/>
      <c r="D3" s="483"/>
      <c r="E3" s="483"/>
      <c r="F3" s="306" t="s">
        <v>863</v>
      </c>
      <c r="G3" s="306" t="s">
        <v>793</v>
      </c>
      <c r="H3" s="319"/>
    </row>
    <row r="4" spans="1:9" s="324" customFormat="1" ht="11.25">
      <c r="A4" s="323"/>
      <c r="B4" s="49" t="s">
        <v>257</v>
      </c>
      <c r="C4" s="480" t="s">
        <v>280</v>
      </c>
      <c r="D4" s="480"/>
      <c r="E4" s="480"/>
      <c r="F4" s="93"/>
      <c r="G4" s="93"/>
      <c r="H4" s="320"/>
      <c r="I4" s="207"/>
    </row>
    <row r="5" spans="1:8" s="207" customFormat="1" ht="11.25">
      <c r="A5" s="203"/>
      <c r="B5" s="94"/>
      <c r="C5" s="95" t="s">
        <v>129</v>
      </c>
      <c r="D5" s="480" t="s">
        <v>281</v>
      </c>
      <c r="E5" s="480"/>
      <c r="F5" s="51">
        <v>2739</v>
      </c>
      <c r="G5" s="51">
        <v>-1598</v>
      </c>
      <c r="H5" s="320"/>
    </row>
    <row r="6" spans="1:8" s="207" customFormat="1" ht="11.25">
      <c r="A6" s="203"/>
      <c r="B6" s="94"/>
      <c r="C6" s="95" t="s">
        <v>156</v>
      </c>
      <c r="D6" s="304" t="s">
        <v>282</v>
      </c>
      <c r="E6" s="304"/>
      <c r="F6" s="51">
        <v>-50256</v>
      </c>
      <c r="G6" s="51">
        <v>-101</v>
      </c>
      <c r="H6" s="320"/>
    </row>
    <row r="7" spans="1:8" s="207" customFormat="1" ht="11.25">
      <c r="A7" s="203"/>
      <c r="B7" s="52"/>
      <c r="C7" s="53"/>
      <c r="D7" s="96">
        <v>1</v>
      </c>
      <c r="E7" s="55" t="s">
        <v>236</v>
      </c>
      <c r="F7" s="57">
        <v>254</v>
      </c>
      <c r="G7" s="57">
        <v>195</v>
      </c>
      <c r="H7" s="320"/>
    </row>
    <row r="8" spans="1:8" s="207" customFormat="1" ht="11.25">
      <c r="A8" s="203"/>
      <c r="B8" s="52"/>
      <c r="C8" s="53"/>
      <c r="D8" s="96">
        <v>2</v>
      </c>
      <c r="E8" s="55" t="s">
        <v>283</v>
      </c>
      <c r="F8" s="57">
        <v>44</v>
      </c>
      <c r="G8" s="57">
        <v>55</v>
      </c>
      <c r="H8" s="320"/>
    </row>
    <row r="9" spans="1:8" s="207" customFormat="1" ht="11.25">
      <c r="A9" s="203"/>
      <c r="B9" s="52"/>
      <c r="C9" s="53"/>
      <c r="D9" s="96">
        <v>3</v>
      </c>
      <c r="E9" s="55" t="s">
        <v>284</v>
      </c>
      <c r="F9" s="57">
        <v>2620</v>
      </c>
      <c r="G9" s="57">
        <v>1872</v>
      </c>
      <c r="H9" s="320"/>
    </row>
    <row r="10" spans="1:9" s="324" customFormat="1" ht="11.25">
      <c r="A10" s="323"/>
      <c r="B10" s="52"/>
      <c r="C10" s="53"/>
      <c r="D10" s="96">
        <v>4</v>
      </c>
      <c r="E10" s="55" t="s">
        <v>285</v>
      </c>
      <c r="F10" s="57">
        <v>-2024</v>
      </c>
      <c r="G10" s="57">
        <v>-1253</v>
      </c>
      <c r="H10" s="320"/>
      <c r="I10" s="207"/>
    </row>
    <row r="11" spans="1:8" s="207" customFormat="1" ht="11.25">
      <c r="A11" s="203"/>
      <c r="B11" s="52"/>
      <c r="C11" s="53"/>
      <c r="D11" s="96">
        <v>5</v>
      </c>
      <c r="E11" s="55" t="s">
        <v>286</v>
      </c>
      <c r="F11" s="57">
        <v>-1579</v>
      </c>
      <c r="G11" s="57">
        <v>40</v>
      </c>
      <c r="H11" s="320"/>
    </row>
    <row r="12" spans="1:8" s="207" customFormat="1" ht="11.25">
      <c r="A12" s="203"/>
      <c r="B12" s="52"/>
      <c r="C12" s="53"/>
      <c r="D12" s="96">
        <v>6</v>
      </c>
      <c r="E12" s="55" t="s">
        <v>287</v>
      </c>
      <c r="F12" s="57">
        <v>-59210</v>
      </c>
      <c r="G12" s="57">
        <v>-24702</v>
      </c>
      <c r="H12" s="320"/>
    </row>
    <row r="13" spans="1:8" s="207" customFormat="1" ht="11.25">
      <c r="A13" s="203"/>
      <c r="B13" s="52"/>
      <c r="C13" s="53"/>
      <c r="D13" s="96">
        <v>7</v>
      </c>
      <c r="E13" s="55" t="s">
        <v>289</v>
      </c>
      <c r="F13" s="57">
        <v>-18392</v>
      </c>
      <c r="G13" s="57">
        <v>4051</v>
      </c>
      <c r="H13" s="320"/>
    </row>
    <row r="14" spans="1:8" s="207" customFormat="1" ht="11.25">
      <c r="A14" s="203"/>
      <c r="B14" s="52"/>
      <c r="C14" s="53"/>
      <c r="D14" s="96">
        <v>8</v>
      </c>
      <c r="E14" s="55" t="s">
        <v>520</v>
      </c>
      <c r="F14" s="57">
        <v>31318</v>
      </c>
      <c r="G14" s="57">
        <v>21685</v>
      </c>
      <c r="H14" s="320"/>
    </row>
    <row r="15" spans="1:8" s="207" customFormat="1" ht="11.25">
      <c r="A15" s="203"/>
      <c r="B15" s="52"/>
      <c r="C15" s="53"/>
      <c r="D15" s="96">
        <v>9</v>
      </c>
      <c r="E15" s="55" t="s">
        <v>290</v>
      </c>
      <c r="F15" s="57">
        <v>-2647</v>
      </c>
      <c r="G15" s="57">
        <v>-2146</v>
      </c>
      <c r="H15" s="320"/>
    </row>
    <row r="16" spans="1:8" s="207" customFormat="1" ht="11.25">
      <c r="A16" s="203"/>
      <c r="B16" s="52"/>
      <c r="C16" s="53"/>
      <c r="D16" s="96">
        <v>10</v>
      </c>
      <c r="E16" s="55" t="s">
        <v>291</v>
      </c>
      <c r="F16" s="57">
        <v>-640</v>
      </c>
      <c r="G16" s="57">
        <v>102</v>
      </c>
      <c r="H16" s="320"/>
    </row>
    <row r="17" spans="1:8" s="207" customFormat="1" ht="11.25">
      <c r="A17" s="203"/>
      <c r="B17" s="94"/>
      <c r="C17" s="95" t="s">
        <v>342</v>
      </c>
      <c r="D17" s="480" t="s">
        <v>237</v>
      </c>
      <c r="E17" s="480"/>
      <c r="F17" s="51">
        <v>-47517</v>
      </c>
      <c r="G17" s="51">
        <v>-1699</v>
      </c>
      <c r="H17" s="320"/>
    </row>
    <row r="18" spans="1:9" s="324" customFormat="1" ht="11.25">
      <c r="A18" s="323"/>
      <c r="B18" s="49" t="s">
        <v>265</v>
      </c>
      <c r="C18" s="480" t="s">
        <v>292</v>
      </c>
      <c r="D18" s="480"/>
      <c r="E18" s="480"/>
      <c r="F18" s="51"/>
      <c r="G18" s="51"/>
      <c r="H18" s="320"/>
      <c r="I18" s="207"/>
    </row>
    <row r="19" spans="1:8" s="207" customFormat="1" ht="11.25">
      <c r="A19" s="203"/>
      <c r="B19" s="94"/>
      <c r="C19" s="95" t="s">
        <v>129</v>
      </c>
      <c r="D19" s="480" t="s">
        <v>293</v>
      </c>
      <c r="E19" s="480"/>
      <c r="F19" s="51">
        <v>15318</v>
      </c>
      <c r="G19" s="51">
        <v>509</v>
      </c>
      <c r="H19" s="320"/>
    </row>
    <row r="20" spans="1:8" s="207" customFormat="1" ht="11.25">
      <c r="A20" s="203"/>
      <c r="B20" s="52"/>
      <c r="C20" s="53"/>
      <c r="D20" s="96">
        <v>1</v>
      </c>
      <c r="E20" s="55" t="s">
        <v>294</v>
      </c>
      <c r="F20" s="57">
        <v>0</v>
      </c>
      <c r="G20" s="57">
        <v>0</v>
      </c>
      <c r="H20" s="320"/>
    </row>
    <row r="21" spans="1:8" s="207" customFormat="1" ht="11.25">
      <c r="A21" s="203"/>
      <c r="B21" s="52"/>
      <c r="C21" s="53"/>
      <c r="D21" s="96">
        <v>2</v>
      </c>
      <c r="E21" s="55" t="s">
        <v>300</v>
      </c>
      <c r="F21" s="57">
        <v>538</v>
      </c>
      <c r="G21" s="57">
        <v>0</v>
      </c>
      <c r="H21" s="320"/>
    </row>
    <row r="22" spans="1:8" s="207" customFormat="1" ht="11.25">
      <c r="A22" s="203"/>
      <c r="B22" s="52"/>
      <c r="C22" s="53"/>
      <c r="D22" s="96">
        <v>3</v>
      </c>
      <c r="E22" s="55" t="s">
        <v>18</v>
      </c>
      <c r="F22" s="57">
        <v>2625</v>
      </c>
      <c r="G22" s="57">
        <v>509</v>
      </c>
      <c r="H22" s="320"/>
    </row>
    <row r="23" spans="1:8" s="207" customFormat="1" ht="11.25">
      <c r="A23" s="203"/>
      <c r="B23" s="52"/>
      <c r="C23" s="53"/>
      <c r="D23" s="53"/>
      <c r="E23" s="55" t="s">
        <v>302</v>
      </c>
      <c r="F23" s="57">
        <v>1515</v>
      </c>
      <c r="G23" s="57">
        <v>0</v>
      </c>
      <c r="H23" s="320"/>
    </row>
    <row r="24" spans="1:9" s="324" customFormat="1" ht="11.25">
      <c r="A24" s="323"/>
      <c r="B24" s="52"/>
      <c r="C24" s="53"/>
      <c r="D24" s="53"/>
      <c r="E24" s="55" t="s">
        <v>312</v>
      </c>
      <c r="F24" s="57">
        <v>15</v>
      </c>
      <c r="G24" s="57">
        <v>0</v>
      </c>
      <c r="H24" s="320"/>
      <c r="I24" s="207"/>
    </row>
    <row r="25" spans="1:8" s="207" customFormat="1" ht="11.25">
      <c r="A25" s="203"/>
      <c r="B25" s="52"/>
      <c r="C25" s="53"/>
      <c r="D25" s="53"/>
      <c r="E25" s="55" t="s">
        <v>434</v>
      </c>
      <c r="F25" s="57">
        <v>1500</v>
      </c>
      <c r="G25" s="57">
        <v>0</v>
      </c>
      <c r="H25" s="320"/>
    </row>
    <row r="26" spans="1:8" s="207" customFormat="1" ht="11.25">
      <c r="A26" s="203"/>
      <c r="B26" s="52"/>
      <c r="C26" s="53"/>
      <c r="D26" s="53"/>
      <c r="E26" s="55" t="s">
        <v>303</v>
      </c>
      <c r="F26" s="57">
        <v>1110</v>
      </c>
      <c r="G26" s="57">
        <v>509</v>
      </c>
      <c r="H26" s="320"/>
    </row>
    <row r="27" spans="1:8" s="207" customFormat="1" ht="12.75" customHeight="1">
      <c r="A27" s="203"/>
      <c r="B27" s="52"/>
      <c r="C27" s="53"/>
      <c r="D27" s="53"/>
      <c r="E27" s="55" t="s">
        <v>304</v>
      </c>
      <c r="F27" s="57">
        <v>1000</v>
      </c>
      <c r="G27" s="57">
        <v>0</v>
      </c>
      <c r="H27" s="320"/>
    </row>
    <row r="28" spans="1:8" s="207" customFormat="1" ht="11.25">
      <c r="A28" s="203"/>
      <c r="B28" s="52"/>
      <c r="C28" s="53"/>
      <c r="D28" s="53"/>
      <c r="E28" s="55" t="s">
        <v>433</v>
      </c>
      <c r="F28" s="57">
        <v>110</v>
      </c>
      <c r="G28" s="57">
        <v>509</v>
      </c>
      <c r="H28" s="320"/>
    </row>
    <row r="29" spans="1:8" s="207" customFormat="1" ht="12.75" customHeight="1">
      <c r="A29" s="203"/>
      <c r="B29" s="52"/>
      <c r="C29" s="53"/>
      <c r="D29" s="96">
        <v>4</v>
      </c>
      <c r="E29" s="55" t="s">
        <v>301</v>
      </c>
      <c r="F29" s="57">
        <v>12155</v>
      </c>
      <c r="G29" s="57">
        <v>0</v>
      </c>
      <c r="H29" s="320"/>
    </row>
    <row r="30" spans="1:8" s="207" customFormat="1" ht="11.25">
      <c r="A30" s="203"/>
      <c r="B30" s="94"/>
      <c r="C30" s="95" t="s">
        <v>156</v>
      </c>
      <c r="D30" s="480" t="s">
        <v>435</v>
      </c>
      <c r="E30" s="480"/>
      <c r="F30" s="51">
        <v>-19500</v>
      </c>
      <c r="G30" s="51">
        <v>-20967</v>
      </c>
      <c r="H30" s="320"/>
    </row>
    <row r="31" spans="1:9" s="324" customFormat="1" ht="22.5">
      <c r="A31" s="323"/>
      <c r="B31" s="52"/>
      <c r="C31" s="53"/>
      <c r="D31" s="96">
        <v>1</v>
      </c>
      <c r="E31" s="55" t="s">
        <v>436</v>
      </c>
      <c r="F31" s="57">
        <v>-153</v>
      </c>
      <c r="G31" s="57">
        <v>-50</v>
      </c>
      <c r="H31" s="320"/>
      <c r="I31" s="207"/>
    </row>
    <row r="32" spans="1:8" s="207" customFormat="1" ht="11.25">
      <c r="A32" s="203"/>
      <c r="B32" s="52"/>
      <c r="C32" s="53"/>
      <c r="D32" s="96">
        <v>2</v>
      </c>
      <c r="E32" s="55" t="s">
        <v>451</v>
      </c>
      <c r="F32" s="57">
        <v>-19327</v>
      </c>
      <c r="G32" s="57">
        <v>-20917</v>
      </c>
      <c r="H32" s="320"/>
    </row>
    <row r="33" spans="1:8" s="207" customFormat="1" ht="11.25">
      <c r="A33" s="203"/>
      <c r="B33" s="52"/>
      <c r="C33" s="53"/>
      <c r="D33" s="96">
        <v>3</v>
      </c>
      <c r="E33" s="55" t="s">
        <v>502</v>
      </c>
      <c r="F33" s="57">
        <v>-20</v>
      </c>
      <c r="G33" s="57">
        <v>0</v>
      </c>
      <c r="H33" s="320"/>
    </row>
    <row r="34" spans="1:9" s="324" customFormat="1" ht="11.25">
      <c r="A34" s="323"/>
      <c r="B34" s="52"/>
      <c r="C34" s="53"/>
      <c r="D34" s="53"/>
      <c r="E34" s="55" t="s">
        <v>302</v>
      </c>
      <c r="F34" s="57">
        <v>-20</v>
      </c>
      <c r="G34" s="57">
        <v>0</v>
      </c>
      <c r="H34" s="320"/>
      <c r="I34" s="207"/>
    </row>
    <row r="35" spans="1:8" s="207" customFormat="1" ht="12.75" customHeight="1">
      <c r="A35" s="203"/>
      <c r="B35" s="52"/>
      <c r="C35" s="53"/>
      <c r="D35" s="53"/>
      <c r="E35" s="55" t="s">
        <v>329</v>
      </c>
      <c r="F35" s="57">
        <v>-20</v>
      </c>
      <c r="G35" s="57">
        <v>0</v>
      </c>
      <c r="H35" s="320"/>
    </row>
    <row r="36" spans="1:9" s="324" customFormat="1" ht="12.75" customHeight="1">
      <c r="A36" s="323"/>
      <c r="B36" s="52"/>
      <c r="C36" s="53"/>
      <c r="D36" s="53"/>
      <c r="E36" s="55" t="s">
        <v>303</v>
      </c>
      <c r="F36" s="57">
        <v>0</v>
      </c>
      <c r="G36" s="57">
        <v>0</v>
      </c>
      <c r="H36" s="320"/>
      <c r="I36" s="207"/>
    </row>
    <row r="37" spans="1:8" s="207" customFormat="1" ht="11.25">
      <c r="A37" s="203"/>
      <c r="B37" s="94"/>
      <c r="C37" s="95" t="s">
        <v>342</v>
      </c>
      <c r="D37" s="480" t="s">
        <v>238</v>
      </c>
      <c r="E37" s="480"/>
      <c r="F37" s="51">
        <v>-4182</v>
      </c>
      <c r="G37" s="51">
        <v>-20458</v>
      </c>
      <c r="H37" s="320"/>
    </row>
    <row r="38" spans="1:9" s="324" customFormat="1" ht="11.25">
      <c r="A38" s="323"/>
      <c r="B38" s="49" t="s">
        <v>269</v>
      </c>
      <c r="C38" s="481" t="s">
        <v>452</v>
      </c>
      <c r="D38" s="482"/>
      <c r="E38" s="482"/>
      <c r="F38" s="482"/>
      <c r="G38" s="98"/>
      <c r="H38" s="320"/>
      <c r="I38" s="207"/>
    </row>
    <row r="39" spans="2:9" ht="11.25">
      <c r="B39" s="94"/>
      <c r="C39" s="95" t="s">
        <v>129</v>
      </c>
      <c r="D39" s="480" t="s">
        <v>293</v>
      </c>
      <c r="E39" s="480"/>
      <c r="F39" s="51">
        <v>47497</v>
      </c>
      <c r="G39" s="51">
        <v>104901</v>
      </c>
      <c r="H39" s="320"/>
      <c r="I39" s="207"/>
    </row>
    <row r="40" spans="2:9" ht="11.25">
      <c r="B40" s="52"/>
      <c r="C40" s="53"/>
      <c r="D40" s="96">
        <v>1</v>
      </c>
      <c r="E40" s="55" t="s">
        <v>503</v>
      </c>
      <c r="F40" s="57">
        <v>37497</v>
      </c>
      <c r="G40" s="57">
        <v>60371</v>
      </c>
      <c r="H40" s="320"/>
      <c r="I40" s="207"/>
    </row>
    <row r="41" spans="2:9" ht="11.25">
      <c r="B41" s="52"/>
      <c r="C41" s="53"/>
      <c r="D41" s="96">
        <v>2</v>
      </c>
      <c r="E41" s="55" t="s">
        <v>595</v>
      </c>
      <c r="F41" s="57">
        <v>10000</v>
      </c>
      <c r="G41" s="57">
        <v>44530</v>
      </c>
      <c r="H41" s="320"/>
      <c r="I41" s="207"/>
    </row>
    <row r="42" spans="2:9" ht="11.25">
      <c r="B42" s="52"/>
      <c r="C42" s="95" t="s">
        <v>156</v>
      </c>
      <c r="D42" s="480" t="s">
        <v>435</v>
      </c>
      <c r="E42" s="480"/>
      <c r="F42" s="51">
        <v>-15315</v>
      </c>
      <c r="G42" s="51">
        <v>-59784</v>
      </c>
      <c r="H42" s="320"/>
      <c r="I42" s="207"/>
    </row>
    <row r="43" spans="2:9" ht="11.25">
      <c r="B43" s="52"/>
      <c r="C43" s="53"/>
      <c r="D43" s="96">
        <v>1</v>
      </c>
      <c r="E43" s="55" t="s">
        <v>403</v>
      </c>
      <c r="F43" s="57">
        <v>-7746</v>
      </c>
      <c r="G43" s="57">
        <v>-43384</v>
      </c>
      <c r="H43" s="320"/>
      <c r="I43" s="207"/>
    </row>
    <row r="44" spans="2:9" ht="11.25">
      <c r="B44" s="52"/>
      <c r="C44" s="53"/>
      <c r="D44" s="96">
        <v>2</v>
      </c>
      <c r="E44" s="55" t="s">
        <v>404</v>
      </c>
      <c r="F44" s="57">
        <v>0</v>
      </c>
      <c r="G44" s="57">
        <v>-9900</v>
      </c>
      <c r="H44" s="320"/>
      <c r="I44" s="207"/>
    </row>
    <row r="45" spans="2:9" ht="12.75" customHeight="1">
      <c r="B45" s="52"/>
      <c r="C45" s="53"/>
      <c r="D45" s="96">
        <v>3</v>
      </c>
      <c r="E45" s="55" t="s">
        <v>244</v>
      </c>
      <c r="F45" s="57">
        <v>-914</v>
      </c>
      <c r="G45" s="57">
        <v>-846</v>
      </c>
      <c r="H45" s="320"/>
      <c r="I45" s="207"/>
    </row>
    <row r="46" spans="2:9" ht="11.25">
      <c r="B46" s="52"/>
      <c r="C46" s="53"/>
      <c r="D46" s="96">
        <v>4</v>
      </c>
      <c r="E46" s="55" t="s">
        <v>266</v>
      </c>
      <c r="F46" s="57">
        <v>-6655</v>
      </c>
      <c r="G46" s="57">
        <v>-4975</v>
      </c>
      <c r="H46" s="320"/>
      <c r="I46" s="207"/>
    </row>
    <row r="47" spans="2:9" ht="11.25">
      <c r="B47" s="52"/>
      <c r="C47" s="53"/>
      <c r="D47" s="96">
        <v>5</v>
      </c>
      <c r="E47" s="55" t="s">
        <v>607</v>
      </c>
      <c r="F47" s="57">
        <v>0</v>
      </c>
      <c r="G47" s="57">
        <v>-679</v>
      </c>
      <c r="H47" s="320"/>
      <c r="I47" s="207"/>
    </row>
    <row r="48" spans="2:9" ht="11.25">
      <c r="B48" s="52"/>
      <c r="C48" s="95" t="s">
        <v>342</v>
      </c>
      <c r="D48" s="480" t="s">
        <v>239</v>
      </c>
      <c r="E48" s="480"/>
      <c r="F48" s="51">
        <v>32182</v>
      </c>
      <c r="G48" s="51">
        <v>45117</v>
      </c>
      <c r="H48" s="320"/>
      <c r="I48" s="207"/>
    </row>
    <row r="49" spans="2:9" ht="11.25">
      <c r="B49" s="49" t="s">
        <v>272</v>
      </c>
      <c r="C49" s="480" t="s">
        <v>240</v>
      </c>
      <c r="D49" s="480"/>
      <c r="E49" s="480"/>
      <c r="F49" s="51">
        <v>-19517</v>
      </c>
      <c r="G49" s="51">
        <v>22960</v>
      </c>
      <c r="H49" s="320"/>
      <c r="I49" s="207"/>
    </row>
    <row r="50" spans="2:9" ht="11.25">
      <c r="B50" s="49" t="s">
        <v>126</v>
      </c>
      <c r="C50" s="480" t="s">
        <v>608</v>
      </c>
      <c r="D50" s="480"/>
      <c r="E50" s="480"/>
      <c r="F50" s="51">
        <v>-19517</v>
      </c>
      <c r="G50" s="51">
        <v>22960</v>
      </c>
      <c r="H50" s="320"/>
      <c r="I50" s="207"/>
    </row>
    <row r="51" spans="2:9" ht="11.25">
      <c r="B51" s="49" t="s">
        <v>127</v>
      </c>
      <c r="C51" s="480" t="s">
        <v>609</v>
      </c>
      <c r="D51" s="480"/>
      <c r="E51" s="480"/>
      <c r="F51" s="51">
        <v>59008</v>
      </c>
      <c r="G51" s="51">
        <v>35171</v>
      </c>
      <c r="H51" s="320"/>
      <c r="I51" s="207"/>
    </row>
    <row r="52" spans="2:9" ht="11.25">
      <c r="B52" s="49" t="s">
        <v>128</v>
      </c>
      <c r="C52" s="480" t="s">
        <v>241</v>
      </c>
      <c r="D52" s="480"/>
      <c r="E52" s="480"/>
      <c r="F52" s="51">
        <v>39491</v>
      </c>
      <c r="G52" s="51">
        <v>58131</v>
      </c>
      <c r="H52" s="320"/>
      <c r="I52" s="207"/>
    </row>
    <row r="53" spans="2:9" ht="11.25">
      <c r="B53" s="52"/>
      <c r="C53" s="441" t="s">
        <v>611</v>
      </c>
      <c r="D53" s="441"/>
      <c r="E53" s="441"/>
      <c r="F53" s="57">
        <v>9889</v>
      </c>
      <c r="G53" s="57">
        <v>14473</v>
      </c>
      <c r="H53" s="320"/>
      <c r="I53" s="207"/>
    </row>
    <row r="54" spans="2:7" ht="11.25">
      <c r="B54" s="158"/>
      <c r="C54" s="158"/>
      <c r="D54" s="158"/>
      <c r="E54" s="322"/>
      <c r="F54" s="158"/>
      <c r="G54" s="158"/>
    </row>
  </sheetData>
  <sheetProtection formatRows="0"/>
  <mergeCells count="17">
    <mergeCell ref="C18:E18"/>
    <mergeCell ref="C4:E4"/>
    <mergeCell ref="D5:E5"/>
    <mergeCell ref="B2:E3"/>
    <mergeCell ref="D17:E17"/>
    <mergeCell ref="C38:F38"/>
    <mergeCell ref="D39:E39"/>
    <mergeCell ref="D19:E19"/>
    <mergeCell ref="D30:E30"/>
    <mergeCell ref="D37:E37"/>
    <mergeCell ref="C49:E49"/>
    <mergeCell ref="C52:E52"/>
    <mergeCell ref="C53:E53"/>
    <mergeCell ref="C50:E50"/>
    <mergeCell ref="C51:E51"/>
    <mergeCell ref="D42:E42"/>
    <mergeCell ref="D48:E48"/>
  </mergeCells>
  <conditionalFormatting sqref="F50">
    <cfRule type="cellIs" priority="2" dxfId="18" operator="equal" stopIfTrue="1">
      <formula>"błąd"</formula>
    </cfRule>
  </conditionalFormatting>
  <conditionalFormatting sqref="G50">
    <cfRule type="cellIs" priority="1" dxfId="18" operator="equal" stopIfTrue="1">
      <formula>"błąd"</formula>
    </cfRule>
  </conditionalFormatting>
  <printOptions horizontalCentered="1"/>
  <pageMargins left="0.7874015748031497" right="0.7874015748031497" top="0.5511811023622047" bottom="0.5905511811023623" header="0.5118110236220472" footer="0.5118110236220472"/>
  <pageSetup fitToHeight="1" fitToWidth="1" horizontalDpi="600" verticalDpi="600" orientation="portrait" paperSize="9" scale="97" r:id="rId1"/>
  <headerFooter alignWithMargins="0">
    <oddFooter>&amp;C&amp;7Informacja dodatkowa oraz noty objaśniające stanowią integralną część sprawozdania finansowego.&amp;R&amp;P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38">
    <tabColor rgb="FFFF0000"/>
  </sheetPr>
  <dimension ref="A1:J19"/>
  <sheetViews>
    <sheetView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4.140625" style="158" customWidth="1"/>
    <col min="2" max="2" width="58.8515625" style="159" customWidth="1"/>
    <col min="3" max="4" width="11.7109375" style="158" customWidth="1"/>
    <col min="5" max="5" width="3.7109375" style="158" customWidth="1"/>
    <col min="6" max="6" width="9.7109375" style="158" bestFit="1" customWidth="1"/>
    <col min="7" max="10" width="9.140625" style="158" customWidth="1"/>
    <col min="11" max="16384" width="9.140625" style="170" customWidth="1"/>
  </cols>
  <sheetData>
    <row r="1" ht="11.25">
      <c r="B1" s="157"/>
    </row>
    <row r="2" spans="2:5" ht="12.75" customHeight="1">
      <c r="B2" s="484" t="s">
        <v>508</v>
      </c>
      <c r="C2" s="73" t="e">
        <f>CONCATENATE(#REF!," -")</f>
        <v>#REF!</v>
      </c>
      <c r="D2" s="127" t="e">
        <f>CONCATENATE(#REF!," -")</f>
        <v>#REF!</v>
      </c>
      <c r="E2" s="161"/>
    </row>
    <row r="3" spans="2:6" ht="12.75" customHeight="1">
      <c r="B3" s="485"/>
      <c r="C3" s="74" t="e">
        <f>#REF!</f>
        <v>#REF!</v>
      </c>
      <c r="D3" s="91" t="e">
        <f>#REF!</f>
        <v>#REF!</v>
      </c>
      <c r="E3" s="161"/>
      <c r="F3" s="158" t="s">
        <v>832</v>
      </c>
    </row>
    <row r="4" spans="2:5" ht="11.25">
      <c r="B4" s="119" t="s">
        <v>509</v>
      </c>
      <c r="C4" s="104">
        <v>-254</v>
      </c>
      <c r="D4" s="104">
        <v>-215</v>
      </c>
      <c r="E4" s="164"/>
    </row>
    <row r="5" spans="2:6" ht="11.25">
      <c r="B5" s="119" t="s">
        <v>510</v>
      </c>
      <c r="C5" s="104">
        <v>-724</v>
      </c>
      <c r="D5" s="104">
        <f>-4761+F5</f>
        <v>-1248</v>
      </c>
      <c r="E5" s="164"/>
      <c r="F5" s="285">
        <v>3513</v>
      </c>
    </row>
    <row r="6" spans="2:5" ht="11.25">
      <c r="B6" s="119" t="s">
        <v>511</v>
      </c>
      <c r="C6" s="104">
        <v>-52511</v>
      </c>
      <c r="D6" s="104">
        <v>-62439</v>
      </c>
      <c r="E6" s="164"/>
    </row>
    <row r="7" spans="2:5" ht="11.25">
      <c r="B7" s="119" t="s">
        <v>512</v>
      </c>
      <c r="C7" s="104">
        <v>-2815</v>
      </c>
      <c r="D7" s="104">
        <v>-4989</v>
      </c>
      <c r="E7" s="164"/>
    </row>
    <row r="8" spans="2:5" ht="11.25">
      <c r="B8" s="119" t="s">
        <v>513</v>
      </c>
      <c r="C8" s="104">
        <v>-4234</v>
      </c>
      <c r="D8" s="104">
        <v>-3465</v>
      </c>
      <c r="E8" s="164"/>
    </row>
    <row r="9" spans="2:5" ht="11.25">
      <c r="B9" s="108" t="s">
        <v>514</v>
      </c>
      <c r="C9" s="107">
        <f>SUM(C4:C8)</f>
        <v>-60538</v>
      </c>
      <c r="D9" s="107">
        <f>SUM(D4:D8)</f>
        <v>-72356</v>
      </c>
      <c r="E9" s="164"/>
    </row>
    <row r="10" spans="2:6" ht="11.25">
      <c r="B10" s="119" t="s">
        <v>515</v>
      </c>
      <c r="C10" s="104">
        <v>-3148</v>
      </c>
      <c r="D10" s="104">
        <f>18032+F10</f>
        <v>14519</v>
      </c>
      <c r="E10" s="164"/>
      <c r="F10" s="285">
        <f>-F5</f>
        <v>-3513</v>
      </c>
    </row>
    <row r="11" spans="2:5" ht="11.25">
      <c r="B11" s="119" t="s">
        <v>516</v>
      </c>
      <c r="C11" s="104">
        <v>192</v>
      </c>
      <c r="D11" s="104">
        <v>0</v>
      </c>
      <c r="E11" s="164"/>
    </row>
    <row r="12" spans="2:5" ht="11.25">
      <c r="B12" s="119" t="s">
        <v>517</v>
      </c>
      <c r="C12" s="104">
        <f>RZiS!F13</f>
        <v>-4238</v>
      </c>
      <c r="D12" s="104">
        <v>-5024</v>
      </c>
      <c r="E12" s="164"/>
    </row>
    <row r="13" spans="2:7" ht="11.25">
      <c r="B13" s="119" t="s">
        <v>518</v>
      </c>
      <c r="C13" s="104">
        <f>RZiS!F14</f>
        <v>-2413</v>
      </c>
      <c r="D13" s="104">
        <v>-5055</v>
      </c>
      <c r="E13" s="164"/>
      <c r="F13" s="229"/>
      <c r="G13" s="229"/>
    </row>
    <row r="14" spans="1:10" s="172" customFormat="1" ht="11.25">
      <c r="A14" s="171"/>
      <c r="B14" s="108" t="s">
        <v>519</v>
      </c>
      <c r="C14" s="107">
        <f>C9+C10+C11-C12-C13</f>
        <v>-56843</v>
      </c>
      <c r="D14" s="107">
        <f>D9+D10+D11-D12-D13</f>
        <v>-47758</v>
      </c>
      <c r="E14" s="167"/>
      <c r="F14" s="171"/>
      <c r="G14" s="171"/>
      <c r="H14" s="171"/>
      <c r="I14" s="171"/>
      <c r="J14" s="171"/>
    </row>
    <row r="15" spans="2:4" ht="11.25">
      <c r="B15" s="157"/>
      <c r="C15" s="195">
        <f>IF(RZiS!F8='koszty wg rodzaju'!C14,"ok.",RZiS!F8-'koszty wg rodzaju'!C14)</f>
        <v>29079</v>
      </c>
      <c r="D15" s="195">
        <f>IF(RZiS!G8='koszty wg rodzaju'!D14,"ok.",RZiS!G8-'koszty wg rodzaju'!D14)</f>
        <v>33022</v>
      </c>
    </row>
    <row r="17" ht="11.25">
      <c r="D17" s="169"/>
    </row>
    <row r="19" ht="11.25">
      <c r="C19" s="164"/>
    </row>
  </sheetData>
  <sheetProtection formatRows="0"/>
  <mergeCells count="1">
    <mergeCell ref="B2:B3"/>
  </mergeCells>
  <conditionalFormatting sqref="F13:G13">
    <cfRule type="cellIs" priority="1" dxfId="6" operator="notEqual" stopIfTrue="1">
      <formula>0</formula>
    </cfRule>
  </conditionalFormatting>
  <printOptions/>
  <pageMargins left="0.75" right="0.75" top="0.57" bottom="1" header="0.5" footer="0.5"/>
  <pageSetup horizontalDpi="600" verticalDpi="600" orientation="portrait" paperSize="9" scale="91" r:id="rId1"/>
  <headerFooter alignWithMargins="0">
    <oddFooter>&amp;C&amp;7Informacja dodatkowa oraz noty objaśniające stanowią integralną część sprawozdania finansowego.&amp;R&amp;P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2">
    <tabColor rgb="FF92D050"/>
  </sheetPr>
  <dimension ref="B1:E16"/>
  <sheetViews>
    <sheetView zoomScaleSheetLayoutView="100" zoomScalePageLayoutView="0" workbookViewId="0" topLeftCell="A1">
      <selection activeCell="B11" sqref="B11:C11"/>
    </sheetView>
  </sheetViews>
  <sheetFormatPr defaultColWidth="9.140625" defaultRowHeight="12.75"/>
  <cols>
    <col min="1" max="1" width="2.140625" style="158" customWidth="1"/>
    <col min="2" max="2" width="3.57421875" style="159" customWidth="1"/>
    <col min="3" max="3" width="55.28125" style="254" customWidth="1"/>
    <col min="4" max="5" width="11.7109375" style="158" customWidth="1"/>
    <col min="6" max="6" width="9.28125" style="158" customWidth="1"/>
    <col min="7" max="9" width="9.140625" style="158" customWidth="1"/>
    <col min="10" max="10" width="9.7109375" style="158" bestFit="1" customWidth="1"/>
    <col min="11" max="16384" width="9.140625" style="158" customWidth="1"/>
  </cols>
  <sheetData>
    <row r="1" ht="11.25">
      <c r="B1" s="364"/>
    </row>
    <row r="2" spans="2:5" ht="12.75" customHeight="1">
      <c r="B2" s="489" t="s">
        <v>692</v>
      </c>
      <c r="C2" s="490"/>
      <c r="D2" s="336" t="e">
        <f>#REF!</f>
        <v>#REF!</v>
      </c>
      <c r="E2" s="336" t="e">
        <f>#REF!</f>
        <v>#REF!</v>
      </c>
    </row>
    <row r="3" spans="2:5" ht="11.25">
      <c r="B3" s="486" t="s">
        <v>470</v>
      </c>
      <c r="C3" s="486"/>
      <c r="D3" s="107">
        <f>E6</f>
        <v>120</v>
      </c>
      <c r="E3" s="107">
        <v>0</v>
      </c>
    </row>
    <row r="4" spans="2:5" ht="14.25" customHeight="1">
      <c r="B4" s="365"/>
      <c r="C4" s="331" t="s">
        <v>693</v>
      </c>
      <c r="D4" s="104">
        <v>0</v>
      </c>
      <c r="E4" s="104">
        <v>120</v>
      </c>
    </row>
    <row r="5" spans="2:5" ht="14.25" customHeight="1">
      <c r="B5" s="365"/>
      <c r="C5" s="331" t="s">
        <v>698</v>
      </c>
      <c r="D5" s="104">
        <v>0</v>
      </c>
      <c r="E5" s="104">
        <v>0</v>
      </c>
    </row>
    <row r="6" spans="2:5" ht="11.25">
      <c r="B6" s="486" t="s">
        <v>472</v>
      </c>
      <c r="C6" s="486">
        <v>7</v>
      </c>
      <c r="D6" s="107">
        <f>SUM(D3:D5)</f>
        <v>120</v>
      </c>
      <c r="E6" s="107">
        <f>SUM(E3:E5)</f>
        <v>120</v>
      </c>
    </row>
    <row r="7" spans="2:5" ht="11.25">
      <c r="B7" s="486" t="s">
        <v>840</v>
      </c>
      <c r="C7" s="486"/>
      <c r="D7" s="107">
        <f>E10</f>
        <v>0</v>
      </c>
      <c r="E7" s="107">
        <v>0</v>
      </c>
    </row>
    <row r="8" spans="2:5" ht="14.25" customHeight="1">
      <c r="B8" s="365"/>
      <c r="C8" s="331" t="s">
        <v>694</v>
      </c>
      <c r="D8" s="104">
        <v>-120</v>
      </c>
      <c r="E8" s="104">
        <v>0</v>
      </c>
    </row>
    <row r="9" spans="2:5" ht="14.25" customHeight="1">
      <c r="B9" s="365"/>
      <c r="C9" s="331" t="s">
        <v>698</v>
      </c>
      <c r="D9" s="104"/>
      <c r="E9" s="104">
        <v>0</v>
      </c>
    </row>
    <row r="10" spans="2:5" ht="11.25">
      <c r="B10" s="486" t="s">
        <v>841</v>
      </c>
      <c r="C10" s="486"/>
      <c r="D10" s="367">
        <f>SUM(D7:D9)</f>
        <v>-120</v>
      </c>
      <c r="E10" s="367">
        <f>SUM(E7:E9)</f>
        <v>0</v>
      </c>
    </row>
    <row r="11" spans="2:5" ht="11.25">
      <c r="B11" s="486" t="s">
        <v>695</v>
      </c>
      <c r="C11" s="486">
        <v>7</v>
      </c>
      <c r="D11" s="107">
        <f>D6+D10</f>
        <v>0</v>
      </c>
      <c r="E11" s="107">
        <f>E6+E10</f>
        <v>120</v>
      </c>
    </row>
    <row r="12" spans="2:3" ht="11.25">
      <c r="B12" s="487"/>
      <c r="C12" s="488"/>
    </row>
    <row r="13" spans="2:3" ht="11.25">
      <c r="B13" s="158"/>
      <c r="C13" s="158"/>
    </row>
    <row r="16" ht="11.25">
      <c r="D16" s="366"/>
    </row>
  </sheetData>
  <sheetProtection formatRows="0"/>
  <mergeCells count="7">
    <mergeCell ref="B10:C10"/>
    <mergeCell ref="B11:C11"/>
    <mergeCell ref="B12:C12"/>
    <mergeCell ref="B2:C2"/>
    <mergeCell ref="B3:C3"/>
    <mergeCell ref="B6:C6"/>
    <mergeCell ref="B7:C7"/>
  </mergeCells>
  <printOptions/>
  <pageMargins left="0.75" right="0.75" top="0.57" bottom="1" header="0.5" footer="0.5"/>
  <pageSetup horizontalDpi="600" verticalDpi="600" orientation="portrait" paperSize="9" scale="95" r:id="rId1"/>
  <headerFooter alignWithMargins="0">
    <oddFooter>&amp;C&amp;7Informacja dodatkowa oraz noty objaśniające stanowią integralną część sprawozdania finansowego.&amp;R&amp;P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Michalczyk</dc:creator>
  <cp:keywords/>
  <dc:description/>
  <cp:lastModifiedBy>Michalczyk Michał</cp:lastModifiedBy>
  <cp:lastPrinted>2015-05-06T12:18:14Z</cp:lastPrinted>
  <dcterms:created xsi:type="dcterms:W3CDTF">2011-08-26T08:57:25Z</dcterms:created>
  <dcterms:modified xsi:type="dcterms:W3CDTF">2016-08-25T12:09:13Z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VDSA - dane do FS.xls</vt:lpwstr>
  </property>
</Properties>
</file>